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 activeTab="4"/>
  </bookViews>
  <sheets>
    <sheet name="A" sheetId="1" r:id="rId1"/>
    <sheet name="B" sheetId="2" r:id="rId2"/>
    <sheet name="C" sheetId="3" r:id="rId3"/>
    <sheet name="F1" sheetId="4" r:id="rId4"/>
    <sheet name="F2" sheetId="5" r:id="rId5"/>
  </sheets>
  <calcPr calcId="125725"/>
</workbook>
</file>

<file path=xl/calcChain.xml><?xml version="1.0" encoding="utf-8"?>
<calcChain xmlns="http://schemas.openxmlformats.org/spreadsheetml/2006/main">
  <c r="U9" i="3"/>
  <c r="U7"/>
  <c r="U5"/>
  <c r="O27" i="5"/>
  <c r="M27"/>
  <c r="L27"/>
  <c r="J27"/>
  <c r="O26"/>
  <c r="M26"/>
  <c r="L26"/>
  <c r="J26"/>
  <c r="O25"/>
  <c r="M25"/>
  <c r="L25"/>
  <c r="J25"/>
  <c r="O24"/>
  <c r="M24"/>
  <c r="L24"/>
  <c r="J24"/>
  <c r="O23"/>
  <c r="M23"/>
  <c r="L23"/>
  <c r="J23"/>
  <c r="O22"/>
  <c r="M22"/>
  <c r="L22"/>
  <c r="J22"/>
  <c r="O21"/>
  <c r="M21"/>
  <c r="L21"/>
  <c r="J21"/>
  <c r="O20"/>
  <c r="M20"/>
  <c r="L20"/>
  <c r="J20"/>
  <c r="O19"/>
  <c r="M19"/>
  <c r="L19"/>
  <c r="J19"/>
  <c r="O18"/>
  <c r="M18"/>
  <c r="L18"/>
  <c r="J18"/>
  <c r="B13"/>
  <c r="C23" s="1"/>
  <c r="R12"/>
  <c r="M14" s="1"/>
  <c r="P12"/>
  <c r="O14" s="1"/>
  <c r="R11"/>
  <c r="M13" s="1"/>
  <c r="P11"/>
  <c r="O13" s="1"/>
  <c r="B11"/>
  <c r="C26" s="1"/>
  <c r="R10"/>
  <c r="J14" s="1"/>
  <c r="P10"/>
  <c r="L14" s="1"/>
  <c r="O10"/>
  <c r="J12" s="1"/>
  <c r="M10"/>
  <c r="L12" s="1"/>
  <c r="R9"/>
  <c r="J13" s="1"/>
  <c r="P9"/>
  <c r="L13" s="1"/>
  <c r="O9"/>
  <c r="J11" s="1"/>
  <c r="M9"/>
  <c r="L11" s="1"/>
  <c r="B9"/>
  <c r="C25" s="1"/>
  <c r="R8"/>
  <c r="G14" s="1"/>
  <c r="P8"/>
  <c r="I14" s="1"/>
  <c r="O8"/>
  <c r="G12" s="1"/>
  <c r="M8"/>
  <c r="I12" s="1"/>
  <c r="L8"/>
  <c r="G10" s="1"/>
  <c r="J8"/>
  <c r="I10" s="1"/>
  <c r="R7"/>
  <c r="G13" s="1"/>
  <c r="P7"/>
  <c r="I13" s="1"/>
  <c r="O7"/>
  <c r="G11" s="1"/>
  <c r="M7"/>
  <c r="I11" s="1"/>
  <c r="L7"/>
  <c r="G9" s="1"/>
  <c r="J7"/>
  <c r="I9" s="1"/>
  <c r="B7"/>
  <c r="C21" s="1"/>
  <c r="R6"/>
  <c r="D14" s="1"/>
  <c r="P6"/>
  <c r="F14" s="1"/>
  <c r="O6"/>
  <c r="D12" s="1"/>
  <c r="M6"/>
  <c r="F12" s="1"/>
  <c r="L6"/>
  <c r="D10" s="1"/>
  <c r="J6"/>
  <c r="F10" s="1"/>
  <c r="I6"/>
  <c r="D8" s="1"/>
  <c r="S8" s="1"/>
  <c r="V7" s="1"/>
  <c r="G6"/>
  <c r="F8" s="1"/>
  <c r="U8" s="1"/>
  <c r="R5"/>
  <c r="D13" s="1"/>
  <c r="X13" s="1"/>
  <c r="P5"/>
  <c r="F13" s="1"/>
  <c r="O5"/>
  <c r="D11" s="1"/>
  <c r="X11" s="1"/>
  <c r="M5"/>
  <c r="F11" s="1"/>
  <c r="L5"/>
  <c r="D9" s="1"/>
  <c r="X9" s="1"/>
  <c r="J5"/>
  <c r="F9" s="1"/>
  <c r="I5"/>
  <c r="AE3" s="1"/>
  <c r="G5"/>
  <c r="F7" s="1"/>
  <c r="U7" s="1"/>
  <c r="B5"/>
  <c r="C27" s="1"/>
  <c r="P3"/>
  <c r="M3"/>
  <c r="J3"/>
  <c r="G3"/>
  <c r="R32" i="4"/>
  <c r="P32"/>
  <c r="O32"/>
  <c r="M32"/>
  <c r="R31"/>
  <c r="P31"/>
  <c r="O31"/>
  <c r="M31"/>
  <c r="R30"/>
  <c r="P30"/>
  <c r="O30"/>
  <c r="M30"/>
  <c r="R29"/>
  <c r="P29"/>
  <c r="O29"/>
  <c r="M29"/>
  <c r="R28"/>
  <c r="P28"/>
  <c r="O28"/>
  <c r="M28"/>
  <c r="R27"/>
  <c r="P27"/>
  <c r="O27"/>
  <c r="M27"/>
  <c r="R26"/>
  <c r="P26"/>
  <c r="O26"/>
  <c r="M26"/>
  <c r="R25"/>
  <c r="P25"/>
  <c r="O25"/>
  <c r="M25"/>
  <c r="R24"/>
  <c r="P24"/>
  <c r="O24"/>
  <c r="M24"/>
  <c r="R23"/>
  <c r="P23"/>
  <c r="R22"/>
  <c r="P22"/>
  <c r="O22"/>
  <c r="M22"/>
  <c r="R21"/>
  <c r="P21"/>
  <c r="O21"/>
  <c r="M21"/>
  <c r="R20"/>
  <c r="P20"/>
  <c r="O20"/>
  <c r="M20"/>
  <c r="R19"/>
  <c r="P19"/>
  <c r="O19"/>
  <c r="M19"/>
  <c r="R18"/>
  <c r="P18"/>
  <c r="B14"/>
  <c r="F31" s="1"/>
  <c r="U13"/>
  <c r="P15" s="1"/>
  <c r="S13"/>
  <c r="R15" s="1"/>
  <c r="U12"/>
  <c r="P14" s="1"/>
  <c r="S12"/>
  <c r="R14" s="1"/>
  <c r="B12"/>
  <c r="F32" s="1"/>
  <c r="U11"/>
  <c r="M15" s="1"/>
  <c r="S11"/>
  <c r="O15" s="1"/>
  <c r="R11"/>
  <c r="M13" s="1"/>
  <c r="P11"/>
  <c r="O13" s="1"/>
  <c r="U10"/>
  <c r="M14" s="1"/>
  <c r="S10"/>
  <c r="O14" s="1"/>
  <c r="R10"/>
  <c r="M12" s="1"/>
  <c r="P10"/>
  <c r="O12" s="1"/>
  <c r="B10"/>
  <c r="F24" s="1"/>
  <c r="U9"/>
  <c r="J15" s="1"/>
  <c r="S9"/>
  <c r="L15" s="1"/>
  <c r="R9"/>
  <c r="J13" s="1"/>
  <c r="P9"/>
  <c r="L13" s="1"/>
  <c r="O9"/>
  <c r="J11" s="1"/>
  <c r="M9"/>
  <c r="L11" s="1"/>
  <c r="U8"/>
  <c r="J14" s="1"/>
  <c r="S8"/>
  <c r="L14" s="1"/>
  <c r="R8"/>
  <c r="J12" s="1"/>
  <c r="P8"/>
  <c r="L12" s="1"/>
  <c r="O8"/>
  <c r="J10" s="1"/>
  <c r="M8"/>
  <c r="L10" s="1"/>
  <c r="B8"/>
  <c r="F25" s="1"/>
  <c r="U7"/>
  <c r="G15" s="1"/>
  <c r="S7"/>
  <c r="I15" s="1"/>
  <c r="R7"/>
  <c r="G13" s="1"/>
  <c r="P7"/>
  <c r="I13" s="1"/>
  <c r="O7"/>
  <c r="G11" s="1"/>
  <c r="M7"/>
  <c r="I11" s="1"/>
  <c r="L7"/>
  <c r="G9" s="1"/>
  <c r="J7"/>
  <c r="I9" s="1"/>
  <c r="U6"/>
  <c r="G14" s="1"/>
  <c r="S6"/>
  <c r="I14" s="1"/>
  <c r="R6"/>
  <c r="G12" s="1"/>
  <c r="P6"/>
  <c r="I12" s="1"/>
  <c r="O6"/>
  <c r="G10" s="1"/>
  <c r="M6"/>
  <c r="I10" s="1"/>
  <c r="L6"/>
  <c r="G8" s="1"/>
  <c r="J6"/>
  <c r="I8" s="1"/>
  <c r="B6"/>
  <c r="F30" s="1"/>
  <c r="U5"/>
  <c r="D15" s="1"/>
  <c r="S5"/>
  <c r="F15" s="1"/>
  <c r="R5"/>
  <c r="D13" s="1"/>
  <c r="P5"/>
  <c r="F13" s="1"/>
  <c r="O5"/>
  <c r="D11" s="1"/>
  <c r="M5"/>
  <c r="F11" s="1"/>
  <c r="L5"/>
  <c r="D9" s="1"/>
  <c r="J5"/>
  <c r="F9" s="1"/>
  <c r="I5"/>
  <c r="D7" s="1"/>
  <c r="V7" s="1"/>
  <c r="G5"/>
  <c r="F7" s="1"/>
  <c r="X7" s="1"/>
  <c r="U4"/>
  <c r="D14" s="1"/>
  <c r="S4"/>
  <c r="F14" s="1"/>
  <c r="R4"/>
  <c r="D12" s="1"/>
  <c r="P4"/>
  <c r="F12" s="1"/>
  <c r="O4"/>
  <c r="D10" s="1"/>
  <c r="M4"/>
  <c r="F10" s="1"/>
  <c r="L4"/>
  <c r="D8" s="1"/>
  <c r="J4"/>
  <c r="AA4" s="1"/>
  <c r="I4"/>
  <c r="D6" s="1"/>
  <c r="V6" s="1"/>
  <c r="G4"/>
  <c r="F6" s="1"/>
  <c r="X6" s="1"/>
  <c r="B4"/>
  <c r="F27" s="1"/>
  <c r="S2"/>
  <c r="P2"/>
  <c r="M2"/>
  <c r="J2"/>
  <c r="G2"/>
  <c r="D2"/>
  <c r="O16" i="3"/>
  <c r="M16"/>
  <c r="L16"/>
  <c r="J16"/>
  <c r="E16"/>
  <c r="C16"/>
  <c r="O15"/>
  <c r="M15"/>
  <c r="L15"/>
  <c r="J15"/>
  <c r="E15"/>
  <c r="C15"/>
  <c r="O14"/>
  <c r="M14"/>
  <c r="L14"/>
  <c r="J14"/>
  <c r="E14"/>
  <c r="C14"/>
  <c r="L8"/>
  <c r="G10" s="1"/>
  <c r="J8"/>
  <c r="I10" s="1"/>
  <c r="L7"/>
  <c r="G9" s="1"/>
  <c r="J7"/>
  <c r="I9" s="1"/>
  <c r="L6"/>
  <c r="D10" s="1"/>
  <c r="J6"/>
  <c r="F10" s="1"/>
  <c r="I6"/>
  <c r="O6" s="1"/>
  <c r="G6"/>
  <c r="F8" s="1"/>
  <c r="O8" s="1"/>
  <c r="L5"/>
  <c r="D9" s="1"/>
  <c r="R9" s="1"/>
  <c r="J5"/>
  <c r="F9" s="1"/>
  <c r="I5"/>
  <c r="O5" s="1"/>
  <c r="G5"/>
  <c r="F7" s="1"/>
  <c r="O7" s="1"/>
  <c r="J3"/>
  <c r="G3"/>
  <c r="D3"/>
  <c r="O21" i="2"/>
  <c r="M21"/>
  <c r="L21"/>
  <c r="J21"/>
  <c r="E21"/>
  <c r="C21"/>
  <c r="O20"/>
  <c r="M20"/>
  <c r="L20"/>
  <c r="J20"/>
  <c r="E20"/>
  <c r="C20"/>
  <c r="O19"/>
  <c r="M19"/>
  <c r="L19"/>
  <c r="J19"/>
  <c r="E19"/>
  <c r="C19"/>
  <c r="O18"/>
  <c r="M18"/>
  <c r="L18"/>
  <c r="J18"/>
  <c r="E18"/>
  <c r="C18"/>
  <c r="O17"/>
  <c r="M17"/>
  <c r="L17"/>
  <c r="J17"/>
  <c r="E17"/>
  <c r="C17"/>
  <c r="O16"/>
  <c r="M16"/>
  <c r="L16"/>
  <c r="J16"/>
  <c r="E16"/>
  <c r="C16"/>
  <c r="O10"/>
  <c r="J12" s="1"/>
  <c r="M10"/>
  <c r="L12" s="1"/>
  <c r="O9"/>
  <c r="J11" s="1"/>
  <c r="M9"/>
  <c r="L11" s="1"/>
  <c r="O8"/>
  <c r="G12" s="1"/>
  <c r="M8"/>
  <c r="I12" s="1"/>
  <c r="L8"/>
  <c r="G10" s="1"/>
  <c r="J8"/>
  <c r="I10" s="1"/>
  <c r="O7"/>
  <c r="G11" s="1"/>
  <c r="M7"/>
  <c r="I11" s="1"/>
  <c r="L7"/>
  <c r="G9" s="1"/>
  <c r="J7"/>
  <c r="I9" s="1"/>
  <c r="O6"/>
  <c r="D12" s="1"/>
  <c r="M6"/>
  <c r="F12" s="1"/>
  <c r="L6"/>
  <c r="D10" s="1"/>
  <c r="P10" s="1"/>
  <c r="J6"/>
  <c r="F10" s="1"/>
  <c r="I6"/>
  <c r="D8" s="1"/>
  <c r="P8" s="1"/>
  <c r="G6"/>
  <c r="F8" s="1"/>
  <c r="R8" s="1"/>
  <c r="O5"/>
  <c r="D11" s="1"/>
  <c r="M5"/>
  <c r="F11" s="1"/>
  <c r="L5"/>
  <c r="D9" s="1"/>
  <c r="J5"/>
  <c r="F9" s="1"/>
  <c r="I5"/>
  <c r="D7" s="1"/>
  <c r="G5"/>
  <c r="S5" s="1"/>
  <c r="M3"/>
  <c r="J3"/>
  <c r="G3"/>
  <c r="D3"/>
  <c r="O21" i="1"/>
  <c r="M21"/>
  <c r="L21"/>
  <c r="J21"/>
  <c r="E21"/>
  <c r="C21"/>
  <c r="O20"/>
  <c r="M20"/>
  <c r="L20"/>
  <c r="J20"/>
  <c r="E20"/>
  <c r="C20"/>
  <c r="O19"/>
  <c r="M19"/>
  <c r="L19"/>
  <c r="J19"/>
  <c r="E19"/>
  <c r="C19"/>
  <c r="O18"/>
  <c r="M18"/>
  <c r="L18"/>
  <c r="J18"/>
  <c r="E18"/>
  <c r="C18"/>
  <c r="O17"/>
  <c r="M17"/>
  <c r="L17"/>
  <c r="J17"/>
  <c r="E17"/>
  <c r="C17"/>
  <c r="O16"/>
  <c r="M16"/>
  <c r="L16"/>
  <c r="J16"/>
  <c r="E16"/>
  <c r="C16"/>
  <c r="O10"/>
  <c r="J12" s="1"/>
  <c r="M10"/>
  <c r="L12" s="1"/>
  <c r="O9"/>
  <c r="J11" s="1"/>
  <c r="M9"/>
  <c r="L11" s="1"/>
  <c r="O8"/>
  <c r="G12" s="1"/>
  <c r="M8"/>
  <c r="I12" s="1"/>
  <c r="L8"/>
  <c r="G10" s="1"/>
  <c r="J8"/>
  <c r="I10" s="1"/>
  <c r="O7"/>
  <c r="G11" s="1"/>
  <c r="M7"/>
  <c r="I11" s="1"/>
  <c r="L7"/>
  <c r="G9" s="1"/>
  <c r="J7"/>
  <c r="I9" s="1"/>
  <c r="O6"/>
  <c r="D12" s="1"/>
  <c r="M6"/>
  <c r="F12" s="1"/>
  <c r="L6"/>
  <c r="D10" s="1"/>
  <c r="P10" s="1"/>
  <c r="J6"/>
  <c r="F10" s="1"/>
  <c r="I6"/>
  <c r="D8" s="1"/>
  <c r="P8" s="1"/>
  <c r="G6"/>
  <c r="P6" s="1"/>
  <c r="O5"/>
  <c r="D11" s="1"/>
  <c r="M5"/>
  <c r="F11" s="1"/>
  <c r="L5"/>
  <c r="D9" s="1"/>
  <c r="J5"/>
  <c r="F9" s="1"/>
  <c r="I5"/>
  <c r="D7" s="1"/>
  <c r="G5"/>
  <c r="S5" s="1"/>
  <c r="M3"/>
  <c r="J3"/>
  <c r="G3"/>
  <c r="D3"/>
  <c r="D3" i="5" l="1"/>
  <c r="R9" i="1"/>
  <c r="R11"/>
  <c r="R10"/>
  <c r="R12"/>
  <c r="R9" i="2"/>
  <c r="R11"/>
  <c r="R10"/>
  <c r="R12"/>
  <c r="M9" i="3"/>
  <c r="M10"/>
  <c r="AA10" i="4"/>
  <c r="U9" i="5"/>
  <c r="U11"/>
  <c r="U13"/>
  <c r="U10"/>
  <c r="U12"/>
  <c r="U14"/>
  <c r="P7" i="1"/>
  <c r="S9"/>
  <c r="W9" s="1"/>
  <c r="P9"/>
  <c r="AB9" s="1"/>
  <c r="AA9"/>
  <c r="V9"/>
  <c r="P7" i="2"/>
  <c r="S9"/>
  <c r="P9"/>
  <c r="AB9" s="1"/>
  <c r="AA7"/>
  <c r="V7"/>
  <c r="V9"/>
  <c r="AA9"/>
  <c r="S11" i="1"/>
  <c r="P11"/>
  <c r="AB11" s="1"/>
  <c r="P12"/>
  <c r="S11" i="2"/>
  <c r="P11"/>
  <c r="AB11" s="1"/>
  <c r="P12"/>
  <c r="O9" i="3"/>
  <c r="O10"/>
  <c r="V8" i="4"/>
  <c r="V10"/>
  <c r="V12"/>
  <c r="V14"/>
  <c r="Y6"/>
  <c r="V9"/>
  <c r="V11"/>
  <c r="V13"/>
  <c r="V15"/>
  <c r="X10"/>
  <c r="X12"/>
  <c r="X14"/>
  <c r="X9"/>
  <c r="X11"/>
  <c r="X13"/>
  <c r="X15"/>
  <c r="AA12"/>
  <c r="AA14"/>
  <c r="S9" i="5"/>
  <c r="S11"/>
  <c r="S13"/>
  <c r="S10"/>
  <c r="V9" s="1"/>
  <c r="W9" s="1"/>
  <c r="S12"/>
  <c r="V11" s="1"/>
  <c r="W11" s="1"/>
  <c r="S14"/>
  <c r="V13" s="1"/>
  <c r="W13" s="1"/>
  <c r="R5" i="1"/>
  <c r="R6"/>
  <c r="V5" s="1"/>
  <c r="W5" s="1"/>
  <c r="F7"/>
  <c r="R7" s="1"/>
  <c r="F8"/>
  <c r="R8" s="1"/>
  <c r="AA7" s="1"/>
  <c r="R5" i="2"/>
  <c r="R6"/>
  <c r="F7"/>
  <c r="R7" s="1"/>
  <c r="M5" i="3"/>
  <c r="Z5" s="1"/>
  <c r="R5"/>
  <c r="M6"/>
  <c r="D7"/>
  <c r="D8"/>
  <c r="M8" s="1"/>
  <c r="X4" i="4"/>
  <c r="X5"/>
  <c r="AA6"/>
  <c r="Z6" s="1"/>
  <c r="F8"/>
  <c r="AA8" s="1"/>
  <c r="C18"/>
  <c r="C19"/>
  <c r="C20"/>
  <c r="C21"/>
  <c r="C22"/>
  <c r="C23"/>
  <c r="C24"/>
  <c r="C25"/>
  <c r="C26"/>
  <c r="C27"/>
  <c r="C28"/>
  <c r="C29"/>
  <c r="C30"/>
  <c r="C31"/>
  <c r="C32"/>
  <c r="U5" i="5"/>
  <c r="U6"/>
  <c r="D7"/>
  <c r="E18"/>
  <c r="E19"/>
  <c r="E20"/>
  <c r="E21"/>
  <c r="E22"/>
  <c r="E23"/>
  <c r="E24"/>
  <c r="E25"/>
  <c r="E26"/>
  <c r="E27"/>
  <c r="P5" i="1"/>
  <c r="AB5" s="1"/>
  <c r="P5" i="2"/>
  <c r="AB5" s="1"/>
  <c r="P6"/>
  <c r="V4" i="4"/>
  <c r="V5"/>
  <c r="Y4" s="1"/>
  <c r="Z4" s="1"/>
  <c r="F18"/>
  <c r="F19"/>
  <c r="F20"/>
  <c r="F21"/>
  <c r="F22"/>
  <c r="F23"/>
  <c r="F26"/>
  <c r="F28"/>
  <c r="F29"/>
  <c r="S5" i="5"/>
  <c r="X5"/>
  <c r="W5" s="1"/>
  <c r="S6"/>
  <c r="V5" s="1"/>
  <c r="C18"/>
  <c r="C19"/>
  <c r="C20"/>
  <c r="C22"/>
  <c r="C24"/>
  <c r="AA5" i="2" l="1"/>
  <c r="V5"/>
  <c r="W5" s="1"/>
  <c r="R7" i="3"/>
  <c r="M7"/>
  <c r="Z7" s="1"/>
  <c r="AA11" i="2"/>
  <c r="V11"/>
  <c r="X9" i="3"/>
  <c r="P9"/>
  <c r="Q9" s="1"/>
  <c r="X8" i="4"/>
  <c r="Y12"/>
  <c r="Z12" s="1"/>
  <c r="Y8"/>
  <c r="Z8" s="1"/>
  <c r="W11" i="2"/>
  <c r="AB7"/>
  <c r="V7" i="1"/>
  <c r="AB7"/>
  <c r="AA5"/>
  <c r="X7" i="5"/>
  <c r="W7" s="1"/>
  <c r="AA7" s="1"/>
  <c r="S7"/>
  <c r="X7" i="3"/>
  <c r="P7"/>
  <c r="X5"/>
  <c r="P5"/>
  <c r="Q5" s="1"/>
  <c r="AA11" i="1"/>
  <c r="V11"/>
  <c r="AA5" i="5"/>
  <c r="Y14" i="4"/>
  <c r="Z14" s="1"/>
  <c r="Y10"/>
  <c r="W11" i="1"/>
  <c r="W9" i="2"/>
  <c r="S7"/>
  <c r="W7" s="1"/>
  <c r="S7" i="1"/>
  <c r="W7" s="1"/>
  <c r="X7" s="1"/>
  <c r="Z10" i="4"/>
  <c r="Z9" i="3"/>
  <c r="AD14" i="4" l="1"/>
  <c r="AD8"/>
  <c r="AD4"/>
  <c r="AD6"/>
  <c r="AD12"/>
  <c r="AD10"/>
  <c r="X9" i="1"/>
  <c r="X9" i="2"/>
  <c r="Q7" i="3"/>
  <c r="AA13" i="5"/>
  <c r="X11" i="1"/>
  <c r="X5" i="2"/>
  <c r="AA11" i="5"/>
  <c r="AA9"/>
  <c r="X5" i="1"/>
</calcChain>
</file>

<file path=xl/sharedStrings.xml><?xml version="1.0" encoding="utf-8"?>
<sst xmlns="http://schemas.openxmlformats.org/spreadsheetml/2006/main" count="656" uniqueCount="63">
  <si>
    <t>Skupina</t>
  </si>
  <si>
    <t>Skóre</t>
  </si>
  <si>
    <t>Body</t>
  </si>
  <si>
    <t>Pořadí</t>
  </si>
  <si>
    <t>Poměr míčů</t>
  </si>
  <si>
    <t>Poměr setů</t>
  </si>
  <si>
    <t>A</t>
  </si>
  <si>
    <t>1.</t>
  </si>
  <si>
    <t>Olymp Praha</t>
  </si>
  <si>
    <t>:</t>
  </si>
  <si>
    <t>2.</t>
  </si>
  <si>
    <t>Slavia ČB</t>
  </si>
  <si>
    <t>3.</t>
  </si>
  <si>
    <t>U.Hradiště</t>
  </si>
  <si>
    <t>4.</t>
  </si>
  <si>
    <t>Drásov</t>
  </si>
  <si>
    <t>Klíč</t>
  </si>
  <si>
    <t>Soupeři</t>
  </si>
  <si>
    <t>Sety</t>
  </si>
  <si>
    <t>Míče</t>
  </si>
  <si>
    <t>1. Set</t>
  </si>
  <si>
    <t>2. Set</t>
  </si>
  <si>
    <t>3. Set</t>
  </si>
  <si>
    <t>Kurt</t>
  </si>
  <si>
    <t>Rozh</t>
  </si>
  <si>
    <t>1 - 4</t>
  </si>
  <si>
    <t>-</t>
  </si>
  <si>
    <t>2 - 3</t>
  </si>
  <si>
    <t>3 - 1</t>
  </si>
  <si>
    <t>4 - 2</t>
  </si>
  <si>
    <t>5.</t>
  </si>
  <si>
    <t>1 - 2</t>
  </si>
  <si>
    <t>6.</t>
  </si>
  <si>
    <t>3 - 4</t>
  </si>
  <si>
    <t>B</t>
  </si>
  <si>
    <t>Šternberk</t>
  </si>
  <si>
    <t>Madeta ČB</t>
  </si>
  <si>
    <t>Karviná</t>
  </si>
  <si>
    <t>Kroměříž</t>
  </si>
  <si>
    <t>C</t>
  </si>
  <si>
    <t>Přerov</t>
  </si>
  <si>
    <t>Třebín</t>
  </si>
  <si>
    <t>Val.Meziříčí</t>
  </si>
  <si>
    <t>F1</t>
  </si>
  <si>
    <t>1 - 6</t>
  </si>
  <si>
    <t>2 - 5</t>
  </si>
  <si>
    <t>5 - 1</t>
  </si>
  <si>
    <t>6 - 4</t>
  </si>
  <si>
    <t>7.</t>
  </si>
  <si>
    <t>8.</t>
  </si>
  <si>
    <t>5 - 3</t>
  </si>
  <si>
    <t>9.</t>
  </si>
  <si>
    <t>6 - 2</t>
  </si>
  <si>
    <t>10.</t>
  </si>
  <si>
    <t>11.</t>
  </si>
  <si>
    <t>12.</t>
  </si>
  <si>
    <t>5 - 6</t>
  </si>
  <si>
    <t>13.</t>
  </si>
  <si>
    <t>14.</t>
  </si>
  <si>
    <t>3 - 6</t>
  </si>
  <si>
    <t>15.</t>
  </si>
  <si>
    <t>4 - 5</t>
  </si>
  <si>
    <t>F2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</si>
</sst>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20">
    <font>
      <sz val="10"/>
      <name val="Arial CE"/>
      <charset val="238"/>
    </font>
    <font>
      <sz val="10"/>
      <name val="Arial CE"/>
      <charset val="238"/>
    </font>
    <font>
      <b/>
      <sz val="20"/>
      <name val="Calibri"/>
      <family val="2"/>
      <charset val="238"/>
    </font>
    <font>
      <sz val="12"/>
      <name val="Calibri"/>
      <family val="2"/>
      <charset val="238"/>
    </font>
    <font>
      <b/>
      <sz val="26"/>
      <name val="Calibri"/>
      <family val="2"/>
      <charset val="238"/>
    </font>
    <font>
      <b/>
      <sz val="18"/>
      <name val="Calibri"/>
      <family val="2"/>
      <charset val="238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b/>
      <sz val="48"/>
      <name val="Calibri"/>
      <family val="2"/>
      <charset val="238"/>
    </font>
    <font>
      <b/>
      <sz val="14"/>
      <name val="Calibri"/>
      <family val="2"/>
      <charset val="238"/>
    </font>
    <font>
      <b/>
      <sz val="16"/>
      <name val="Calibri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b/>
      <sz val="18"/>
      <color indexed="10"/>
      <name val="Calibri"/>
      <family val="2"/>
      <charset val="238"/>
    </font>
    <font>
      <sz val="10"/>
      <name val="Calibri"/>
      <family val="2"/>
      <charset val="238"/>
    </font>
    <font>
      <b/>
      <sz val="9"/>
      <name val="Calibri"/>
      <family val="2"/>
      <charset val="238"/>
    </font>
    <font>
      <b/>
      <sz val="16"/>
      <color indexed="10"/>
      <name val="Calibri"/>
      <family val="2"/>
      <charset val="238"/>
    </font>
    <font>
      <sz val="16"/>
      <name val="Calibri"/>
      <family val="2"/>
      <charset val="238"/>
    </font>
    <font>
      <sz val="18"/>
      <name val="Calibri"/>
      <family val="2"/>
      <charset val="238"/>
    </font>
    <font>
      <b/>
      <sz val="72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4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textRotation="90"/>
    </xf>
    <xf numFmtId="0" fontId="6" fillId="0" borderId="12" xfId="1" applyFont="1" applyBorder="1" applyAlignment="1">
      <alignment horizontal="center" vertical="center" textRotation="90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0" fontId="14" fillId="3" borderId="0" xfId="1" applyFont="1" applyFill="1" applyBorder="1" applyAlignment="1">
      <alignment horizontal="center" vertical="center"/>
    </xf>
    <xf numFmtId="0" fontId="3" fillId="3" borderId="33" xfId="1" applyFont="1" applyFill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14" fillId="0" borderId="36" xfId="1" applyFont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14" fillId="3" borderId="38" xfId="1" applyFont="1" applyFill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 textRotation="90"/>
    </xf>
    <xf numFmtId="0" fontId="7" fillId="0" borderId="43" xfId="1" applyFont="1" applyBorder="1" applyAlignment="1">
      <alignment horizontal="center" vertical="center" textRotation="90"/>
    </xf>
    <xf numFmtId="0" fontId="6" fillId="0" borderId="3" xfId="1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49" fontId="3" fillId="0" borderId="44" xfId="1" applyNumberFormat="1" applyFont="1" applyBorder="1" applyAlignment="1">
      <alignment horizontal="center" vertical="center"/>
    </xf>
    <xf numFmtId="0" fontId="3" fillId="0" borderId="45" xfId="1" applyFont="1" applyBorder="1" applyAlignment="1" applyProtection="1">
      <alignment horizontal="center" vertical="center"/>
      <protection locked="0"/>
    </xf>
    <xf numFmtId="0" fontId="6" fillId="0" borderId="44" xfId="1" applyFont="1" applyBorder="1" applyAlignment="1">
      <alignment horizontal="center" vertical="center"/>
    </xf>
    <xf numFmtId="0" fontId="3" fillId="0" borderId="44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44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46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 applyProtection="1">
      <alignment horizontal="center" vertical="center"/>
      <protection locked="0"/>
    </xf>
    <xf numFmtId="0" fontId="6" fillId="0" borderId="28" xfId="1" applyFont="1" applyBorder="1" applyAlignment="1">
      <alignment horizontal="center" vertical="center"/>
    </xf>
    <xf numFmtId="49" fontId="3" fillId="0" borderId="26" xfId="1" applyNumberFormat="1" applyFont="1" applyBorder="1" applyAlignment="1">
      <alignment horizontal="center" vertical="center"/>
    </xf>
    <xf numFmtId="0" fontId="7" fillId="0" borderId="47" xfId="1" applyFont="1" applyBorder="1" applyAlignment="1">
      <alignment horizontal="center" vertical="center"/>
    </xf>
    <xf numFmtId="49" fontId="3" fillId="0" borderId="48" xfId="1" applyNumberFormat="1" applyFont="1" applyBorder="1" applyAlignment="1">
      <alignment horizontal="center" vertical="center"/>
    </xf>
    <xf numFmtId="0" fontId="3" fillId="0" borderId="49" xfId="1" applyFont="1" applyBorder="1" applyAlignment="1" applyProtection="1">
      <alignment horizontal="center" vertical="center"/>
      <protection locked="0"/>
    </xf>
    <xf numFmtId="0" fontId="6" fillId="0" borderId="48" xfId="1" applyFont="1" applyBorder="1" applyAlignment="1">
      <alignment horizontal="center" vertical="center"/>
    </xf>
    <xf numFmtId="0" fontId="3" fillId="0" borderId="48" xfId="1" applyFont="1" applyBorder="1" applyAlignment="1" applyProtection="1">
      <alignment horizontal="center" vertical="center"/>
      <protection locked="0"/>
    </xf>
    <xf numFmtId="0" fontId="3" fillId="0" borderId="47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0" fontId="3" fillId="0" borderId="47" xfId="1" applyFont="1" applyBorder="1" applyAlignment="1" applyProtection="1">
      <alignment horizontal="center" vertical="center"/>
      <protection locked="0"/>
    </xf>
    <xf numFmtId="0" fontId="3" fillId="0" borderId="50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0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49" fontId="3" fillId="0" borderId="10" xfId="1" applyNumberFormat="1" applyFont="1" applyBorder="1" applyAlignment="1">
      <alignment horizontal="center" vertical="center"/>
    </xf>
    <xf numFmtId="0" fontId="7" fillId="0" borderId="51" xfId="1" applyFont="1" applyBorder="1" applyAlignment="1">
      <alignment horizontal="center" vertical="center"/>
    </xf>
    <xf numFmtId="49" fontId="3" fillId="0" borderId="52" xfId="1" applyNumberFormat="1" applyFont="1" applyBorder="1" applyAlignment="1">
      <alignment horizontal="center" vertical="center"/>
    </xf>
    <xf numFmtId="0" fontId="3" fillId="0" borderId="7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>
      <alignment horizontal="center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3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3" fillId="0" borderId="51" xfId="1" applyFont="1" applyBorder="1" applyAlignment="1" applyProtection="1">
      <alignment horizontal="center" vertical="center"/>
      <protection locked="0"/>
    </xf>
    <xf numFmtId="0" fontId="3" fillId="0" borderId="52" xfId="1" applyFont="1" applyBorder="1" applyAlignment="1">
      <alignment horizontal="center" vertical="center"/>
    </xf>
    <xf numFmtId="0" fontId="3" fillId="0" borderId="53" xfId="1" applyFont="1" applyBorder="1" applyAlignment="1" applyProtection="1">
      <alignment horizontal="center" vertical="center"/>
      <protection locked="0"/>
    </xf>
    <xf numFmtId="0" fontId="3" fillId="0" borderId="52" xfId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textRotation="90"/>
    </xf>
    <xf numFmtId="0" fontId="3" fillId="0" borderId="0" xfId="2" applyFont="1" applyFill="1" applyAlignment="1">
      <alignment horizontal="center" vertical="center"/>
    </xf>
    <xf numFmtId="0" fontId="3" fillId="0" borderId="0" xfId="2" applyFont="1" applyFill="1" applyBorder="1" applyAlignment="1">
      <alignment vertical="center" textRotation="90"/>
    </xf>
    <xf numFmtId="0" fontId="6" fillId="0" borderId="0" xfId="2" applyFont="1" applyBorder="1" applyAlignment="1">
      <alignment horizontal="center" vertical="center" textRotation="90"/>
    </xf>
    <xf numFmtId="0" fontId="3" fillId="3" borderId="1" xfId="2" applyFont="1" applyFill="1" applyBorder="1" applyAlignment="1" applyProtection="1">
      <alignment horizontal="center" vertical="center"/>
      <protection hidden="1"/>
    </xf>
    <xf numFmtId="0" fontId="3" fillId="3" borderId="2" xfId="2" applyFont="1" applyFill="1" applyBorder="1" applyAlignment="1" applyProtection="1">
      <alignment horizontal="center" vertical="center"/>
      <protection hidden="1"/>
    </xf>
    <xf numFmtId="0" fontId="6" fillId="0" borderId="16" xfId="2" applyFont="1" applyBorder="1" applyAlignment="1" applyProtection="1">
      <alignment horizontal="center" vertical="center"/>
      <protection hidden="1"/>
    </xf>
    <xf numFmtId="0" fontId="6" fillId="0" borderId="2" xfId="2" applyFont="1" applyBorder="1" applyAlignment="1" applyProtection="1">
      <alignment horizontal="center" vertical="center"/>
      <protection hidden="1"/>
    </xf>
    <xf numFmtId="0" fontId="6" fillId="0" borderId="18" xfId="2" applyFont="1" applyBorder="1" applyAlignment="1" applyProtection="1">
      <alignment horizontal="center" vertical="center"/>
      <protection hidden="1"/>
    </xf>
    <xf numFmtId="0" fontId="9" fillId="0" borderId="1" xfId="2" applyFont="1" applyBorder="1" applyAlignment="1" applyProtection="1">
      <alignment horizontal="center" vertical="center"/>
      <protection hidden="1"/>
    </xf>
    <xf numFmtId="0" fontId="10" fillId="0" borderId="2" xfId="2" applyFont="1" applyBorder="1" applyAlignment="1" applyProtection="1">
      <alignment horizontal="center" vertical="center"/>
      <protection hidden="1"/>
    </xf>
    <xf numFmtId="0" fontId="9" fillId="0" borderId="2" xfId="2" applyFont="1" applyBorder="1" applyAlignment="1" applyProtection="1">
      <alignment horizontal="center" vertical="center"/>
      <protection hidden="1"/>
    </xf>
    <xf numFmtId="165" fontId="12" fillId="0" borderId="0" xfId="2" applyNumberFormat="1" applyFont="1" applyFill="1" applyAlignment="1">
      <alignment vertical="center" textRotation="90"/>
    </xf>
    <xf numFmtId="0" fontId="3" fillId="0" borderId="0" xfId="2" applyFont="1" applyFill="1" applyBorder="1" applyAlignment="1">
      <alignment vertical="center"/>
    </xf>
    <xf numFmtId="0" fontId="3" fillId="3" borderId="22" xfId="2" applyFont="1" applyFill="1" applyBorder="1" applyAlignment="1" applyProtection="1">
      <alignment horizontal="center" vertical="center"/>
      <protection hidden="1"/>
    </xf>
    <xf numFmtId="0" fontId="3" fillId="3" borderId="0" xfId="2" applyFont="1" applyFill="1" applyBorder="1" applyAlignment="1" applyProtection="1">
      <alignment horizontal="center" vertical="center"/>
      <protection hidden="1"/>
    </xf>
    <xf numFmtId="0" fontId="14" fillId="0" borderId="20" xfId="2" applyFont="1" applyBorder="1" applyAlignment="1" applyProtection="1">
      <alignment horizontal="center" vertical="center"/>
      <protection hidden="1"/>
    </xf>
    <xf numFmtId="0" fontId="14" fillId="0" borderId="23" xfId="2" applyFont="1" applyBorder="1" applyAlignment="1" applyProtection="1">
      <alignment horizontal="center" vertical="center"/>
      <protection hidden="1"/>
    </xf>
    <xf numFmtId="0" fontId="14" fillId="0" borderId="24" xfId="2" applyFont="1" applyBorder="1" applyAlignment="1" applyProtection="1">
      <alignment horizontal="center" vertical="center"/>
      <protection hidden="1"/>
    </xf>
    <xf numFmtId="0" fontId="12" fillId="0" borderId="25" xfId="2" applyFont="1" applyBorder="1" applyAlignment="1" applyProtection="1">
      <alignment horizontal="center" vertical="center"/>
      <protection hidden="1"/>
    </xf>
    <xf numFmtId="0" fontId="12" fillId="0" borderId="23" xfId="2" applyFont="1" applyBorder="1" applyAlignment="1" applyProtection="1">
      <alignment horizontal="center" vertical="center"/>
      <protection hidden="1"/>
    </xf>
    <xf numFmtId="165" fontId="11" fillId="0" borderId="0" xfId="2" applyNumberFormat="1" applyFont="1" applyFill="1" applyAlignment="1">
      <alignment vertical="center" textRotation="90"/>
    </xf>
    <xf numFmtId="0" fontId="6" fillId="0" borderId="30" xfId="2" applyFont="1" applyBorder="1" applyAlignment="1" applyProtection="1">
      <alignment horizontal="center" vertical="center"/>
      <protection hidden="1"/>
    </xf>
    <xf numFmtId="0" fontId="6" fillId="0" borderId="29" xfId="2" applyFont="1" applyBorder="1" applyAlignment="1" applyProtection="1">
      <alignment horizontal="center" vertical="center"/>
      <protection hidden="1"/>
    </xf>
    <xf numFmtId="0" fontId="6" fillId="0" borderId="31" xfId="2" applyFont="1" applyBorder="1" applyAlignment="1" applyProtection="1">
      <alignment horizontal="center" vertical="center"/>
      <protection hidden="1"/>
    </xf>
    <xf numFmtId="0" fontId="6" fillId="0" borderId="13" xfId="2" applyFont="1" applyBorder="1" applyAlignment="1" applyProtection="1">
      <alignment horizontal="center" vertical="center"/>
      <protection hidden="1"/>
    </xf>
    <xf numFmtId="0" fontId="9" fillId="0" borderId="22" xfId="2" applyFont="1" applyBorder="1" applyAlignment="1" applyProtection="1">
      <alignment horizontal="center" vertical="center"/>
      <protection hidden="1"/>
    </xf>
    <xf numFmtId="0" fontId="10" fillId="0" borderId="0" xfId="2" applyFont="1" applyBorder="1" applyAlignment="1" applyProtection="1">
      <alignment horizontal="center" vertical="center"/>
      <protection hidden="1"/>
    </xf>
    <xf numFmtId="0" fontId="9" fillId="0" borderId="0" xfId="2" applyFont="1" applyBorder="1" applyAlignment="1" applyProtection="1">
      <alignment horizontal="center" vertical="center"/>
      <protection hidden="1"/>
    </xf>
    <xf numFmtId="165" fontId="12" fillId="0" borderId="0" xfId="2" applyNumberFormat="1" applyFont="1" applyFill="1" applyAlignment="1">
      <alignment vertical="center"/>
    </xf>
    <xf numFmtId="0" fontId="14" fillId="0" borderId="25" xfId="2" applyFont="1" applyBorder="1" applyAlignment="1" applyProtection="1">
      <alignment horizontal="center" vertical="center"/>
      <protection hidden="1"/>
    </xf>
    <xf numFmtId="0" fontId="14" fillId="3" borderId="0" xfId="2" applyFont="1" applyFill="1" applyBorder="1" applyAlignment="1" applyProtection="1">
      <alignment horizontal="center" vertical="center"/>
      <protection hidden="1"/>
    </xf>
    <xf numFmtId="165" fontId="11" fillId="0" borderId="0" xfId="2" applyNumberFormat="1" applyFont="1" applyFill="1" applyAlignment="1">
      <alignment vertical="center"/>
    </xf>
    <xf numFmtId="0" fontId="14" fillId="0" borderId="7" xfId="2" applyFont="1" applyBorder="1" applyAlignment="1" applyProtection="1">
      <alignment horizontal="center" vertical="center"/>
      <protection hidden="1"/>
    </xf>
    <xf numFmtId="0" fontId="14" fillId="0" borderId="8" xfId="2" applyFont="1" applyBorder="1" applyAlignment="1" applyProtection="1">
      <alignment horizontal="center" vertical="center"/>
      <protection hidden="1"/>
    </xf>
    <xf numFmtId="0" fontId="14" fillId="0" borderId="37" xfId="2" applyFont="1" applyBorder="1" applyAlignment="1" applyProtection="1">
      <alignment horizontal="center" vertical="center"/>
      <protection hidden="1"/>
    </xf>
    <xf numFmtId="0" fontId="14" fillId="0" borderId="36" xfId="2" applyFont="1" applyBorder="1" applyAlignment="1" applyProtection="1">
      <alignment horizontal="center" vertical="center"/>
      <protection hidden="1"/>
    </xf>
    <xf numFmtId="0" fontId="14" fillId="3" borderId="8" xfId="2" applyFont="1" applyFill="1" applyBorder="1" applyAlignment="1" applyProtection="1">
      <alignment horizontal="center" vertical="center"/>
      <protection hidden="1"/>
    </xf>
    <xf numFmtId="0" fontId="12" fillId="0" borderId="7" xfId="2" applyFont="1" applyBorder="1" applyAlignment="1" applyProtection="1">
      <alignment horizontal="center" vertical="center"/>
      <protection hidden="1"/>
    </xf>
    <xf numFmtId="0" fontId="12" fillId="0" borderId="8" xfId="2" applyFont="1" applyBorder="1" applyAlignment="1" applyProtection="1">
      <alignment horizontal="center" vertical="center"/>
      <protection hidden="1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3" fillId="0" borderId="39" xfId="2" applyFont="1" applyBorder="1" applyAlignment="1">
      <alignment horizontal="center" vertical="center"/>
    </xf>
    <xf numFmtId="0" fontId="7" fillId="0" borderId="40" xfId="2" applyFont="1" applyBorder="1" applyAlignment="1">
      <alignment horizontal="center" vertical="center"/>
    </xf>
    <xf numFmtId="0" fontId="7" fillId="0" borderId="39" xfId="2" applyFont="1" applyBorder="1" applyAlignment="1">
      <alignment horizontal="center" vertical="center" textRotation="90"/>
    </xf>
    <xf numFmtId="0" fontId="7" fillId="0" borderId="41" xfId="2" applyFont="1" applyBorder="1" applyAlignment="1">
      <alignment horizontal="center" vertical="center" textRotation="90"/>
    </xf>
    <xf numFmtId="0" fontId="6" fillId="0" borderId="3" xfId="2" applyFont="1" applyBorder="1" applyAlignment="1">
      <alignment horizontal="center" vertical="center"/>
    </xf>
    <xf numFmtId="49" fontId="3" fillId="0" borderId="4" xfId="2" applyNumberFormat="1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49" fontId="3" fillId="0" borderId="44" xfId="2" applyNumberFormat="1" applyFont="1" applyBorder="1" applyAlignment="1">
      <alignment horizontal="center" vertical="center"/>
    </xf>
    <xf numFmtId="0" fontId="3" fillId="0" borderId="45" xfId="2" applyFont="1" applyBorder="1" applyAlignment="1" applyProtection="1">
      <alignment horizontal="center" vertical="center"/>
      <protection locked="0"/>
    </xf>
    <xf numFmtId="0" fontId="6" fillId="0" borderId="44" xfId="2" applyFont="1" applyBorder="1" applyAlignment="1">
      <alignment horizontal="center" vertical="center"/>
    </xf>
    <xf numFmtId="0" fontId="3" fillId="0" borderId="46" xfId="2" applyFont="1" applyBorder="1" applyAlignment="1" applyProtection="1">
      <alignment horizontal="center" vertical="center"/>
      <protection locked="0"/>
    </xf>
    <xf numFmtId="0" fontId="3" fillId="0" borderId="5" xfId="2" applyFont="1" applyBorder="1" applyAlignment="1" applyProtection="1">
      <alignment horizontal="center" vertical="center"/>
      <protection hidden="1"/>
    </xf>
    <xf numFmtId="0" fontId="3" fillId="0" borderId="44" xfId="2" applyFont="1" applyBorder="1" applyAlignment="1">
      <alignment horizontal="center" vertical="center"/>
    </xf>
    <xf numFmtId="0" fontId="3" fillId="0" borderId="46" xfId="2" applyFont="1" applyBorder="1" applyAlignment="1" applyProtection="1">
      <alignment horizontal="center" vertical="center"/>
      <protection hidden="1"/>
    </xf>
    <xf numFmtId="0" fontId="3" fillId="0" borderId="44" xfId="2" applyFont="1" applyBorder="1" applyAlignment="1" applyProtection="1">
      <alignment horizontal="center" vertical="center"/>
      <protection hidden="1"/>
    </xf>
    <xf numFmtId="0" fontId="3" fillId="0" borderId="5" xfId="2" applyFont="1" applyBorder="1" applyAlignment="1" applyProtection="1">
      <alignment horizontal="center" vertical="center"/>
      <protection locked="0"/>
    </xf>
    <xf numFmtId="0" fontId="3" fillId="0" borderId="59" xfId="2" applyFont="1" applyBorder="1" applyAlignment="1" applyProtection="1">
      <alignment horizontal="center" vertical="center"/>
      <protection locked="0"/>
    </xf>
    <xf numFmtId="0" fontId="3" fillId="0" borderId="3" xfId="2" applyFont="1" applyBorder="1" applyAlignment="1" applyProtection="1">
      <alignment horizontal="center" vertical="center"/>
      <protection locked="0"/>
    </xf>
    <xf numFmtId="0" fontId="3" fillId="0" borderId="6" xfId="2" applyFont="1" applyBorder="1" applyAlignment="1" applyProtection="1">
      <alignment horizontal="center" vertical="center"/>
      <protection locked="0"/>
    </xf>
    <xf numFmtId="0" fontId="6" fillId="0" borderId="28" xfId="2" applyFont="1" applyBorder="1" applyAlignment="1">
      <alignment horizontal="center" vertical="center"/>
    </xf>
    <xf numFmtId="49" fontId="3" fillId="0" borderId="26" xfId="2" applyNumberFormat="1" applyFont="1" applyBorder="1" applyAlignment="1">
      <alignment horizontal="center" vertical="center"/>
    </xf>
    <xf numFmtId="0" fontId="6" fillId="0" borderId="47" xfId="2" applyFont="1" applyBorder="1" applyAlignment="1">
      <alignment horizontal="center" vertical="center"/>
    </xf>
    <xf numFmtId="49" fontId="3" fillId="0" borderId="48" xfId="2" applyNumberFormat="1" applyFont="1" applyBorder="1" applyAlignment="1">
      <alignment horizontal="center" vertical="center"/>
    </xf>
    <xf numFmtId="0" fontId="3" fillId="0" borderId="25" xfId="2" applyFont="1" applyBorder="1" applyAlignment="1" applyProtection="1">
      <alignment horizontal="center" vertical="center"/>
      <protection locked="0"/>
    </xf>
    <xf numFmtId="0" fontId="6" fillId="0" borderId="23" xfId="2" applyFont="1" applyBorder="1" applyAlignment="1">
      <alignment horizontal="center" vertical="center"/>
    </xf>
    <xf numFmtId="0" fontId="3" fillId="0" borderId="24" xfId="2" applyFont="1" applyBorder="1" applyAlignment="1" applyProtection="1">
      <alignment horizontal="center" vertical="center"/>
      <protection locked="0"/>
    </xf>
    <xf numFmtId="0" fontId="3" fillId="0" borderId="47" xfId="2" applyFont="1" applyBorder="1" applyAlignment="1" applyProtection="1">
      <alignment horizontal="center" vertical="center"/>
      <protection hidden="1"/>
    </xf>
    <xf numFmtId="0" fontId="3" fillId="0" borderId="48" xfId="2" applyFont="1" applyBorder="1" applyAlignment="1">
      <alignment horizontal="center" vertical="center"/>
    </xf>
    <xf numFmtId="0" fontId="3" fillId="0" borderId="50" xfId="2" applyFont="1" applyBorder="1" applyAlignment="1" applyProtection="1">
      <alignment horizontal="center" vertical="center"/>
      <protection hidden="1"/>
    </xf>
    <xf numFmtId="0" fontId="3" fillId="0" borderId="48" xfId="2" applyFont="1" applyBorder="1" applyAlignment="1" applyProtection="1">
      <alignment horizontal="center" vertical="center"/>
      <protection hidden="1"/>
    </xf>
    <xf numFmtId="0" fontId="3" fillId="0" borderId="47" xfId="2" applyFont="1" applyBorder="1" applyAlignment="1" applyProtection="1">
      <alignment horizontal="center" vertical="center"/>
      <protection locked="0"/>
    </xf>
    <xf numFmtId="0" fontId="3" fillId="0" borderId="50" xfId="2" applyFont="1" applyBorder="1" applyAlignment="1" applyProtection="1">
      <alignment horizontal="center" vertical="center"/>
      <protection locked="0"/>
    </xf>
    <xf numFmtId="0" fontId="3" fillId="0" borderId="60" xfId="2" applyFont="1" applyBorder="1" applyAlignment="1" applyProtection="1">
      <alignment horizontal="center" vertical="center"/>
      <protection locked="0"/>
    </xf>
    <xf numFmtId="0" fontId="3" fillId="0" borderId="28" xfId="2" applyFont="1" applyBorder="1" applyAlignment="1" applyProtection="1">
      <alignment horizontal="center" vertical="center"/>
      <protection locked="0"/>
    </xf>
    <xf numFmtId="0" fontId="3" fillId="0" borderId="27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>
      <alignment horizontal="center" vertical="center"/>
    </xf>
    <xf numFmtId="49" fontId="3" fillId="0" borderId="10" xfId="2" applyNumberFormat="1" applyFont="1" applyBorder="1" applyAlignment="1">
      <alignment horizontal="center" vertical="center"/>
    </xf>
    <xf numFmtId="0" fontId="6" fillId="0" borderId="51" xfId="2" applyFont="1" applyBorder="1" applyAlignment="1">
      <alignment horizontal="center" vertical="center"/>
    </xf>
    <xf numFmtId="49" fontId="3" fillId="0" borderId="52" xfId="2" applyNumberFormat="1" applyFont="1" applyBorder="1" applyAlignment="1">
      <alignment horizontal="center" vertical="center"/>
    </xf>
    <xf numFmtId="0" fontId="3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>
      <alignment horizontal="center" vertical="center"/>
    </xf>
    <xf numFmtId="0" fontId="3" fillId="0" borderId="37" xfId="2" applyFont="1" applyBorder="1" applyAlignment="1" applyProtection="1">
      <alignment horizontal="center" vertical="center"/>
      <protection locked="0"/>
    </xf>
    <xf numFmtId="0" fontId="3" fillId="0" borderId="51" xfId="2" applyFont="1" applyBorder="1" applyAlignment="1" applyProtection="1">
      <alignment horizontal="center" vertical="center"/>
      <protection hidden="1"/>
    </xf>
    <xf numFmtId="0" fontId="3" fillId="0" borderId="52" xfId="2" applyFont="1" applyBorder="1" applyAlignment="1">
      <alignment horizontal="center" vertical="center"/>
    </xf>
    <xf numFmtId="0" fontId="3" fillId="0" borderId="53" xfId="2" applyFont="1" applyBorder="1" applyAlignment="1" applyProtection="1">
      <alignment horizontal="center" vertical="center"/>
      <protection hidden="1"/>
    </xf>
    <xf numFmtId="0" fontId="3" fillId="0" borderId="52" xfId="2" applyFont="1" applyBorder="1" applyAlignment="1" applyProtection="1">
      <alignment horizontal="center" vertical="center"/>
      <protection hidden="1"/>
    </xf>
    <xf numFmtId="0" fontId="3" fillId="0" borderId="51" xfId="2" applyFont="1" applyBorder="1" applyAlignment="1" applyProtection="1">
      <alignment horizontal="center" vertical="center"/>
      <protection locked="0"/>
    </xf>
    <xf numFmtId="0" fontId="3" fillId="0" borderId="53" xfId="2" applyFont="1" applyBorder="1" applyAlignment="1" applyProtection="1">
      <alignment horizontal="center" vertical="center"/>
      <protection locked="0"/>
    </xf>
    <xf numFmtId="0" fontId="3" fillId="0" borderId="61" xfId="2" applyFont="1" applyBorder="1" applyAlignment="1" applyProtection="1">
      <alignment horizontal="center" vertical="center"/>
      <protection locked="0"/>
    </xf>
    <xf numFmtId="0" fontId="3" fillId="0" borderId="9" xfId="2" applyFont="1" applyBorder="1" applyAlignment="1" applyProtection="1">
      <alignment horizontal="center" vertical="center"/>
      <protection locked="0"/>
    </xf>
    <xf numFmtId="0" fontId="3" fillId="0" borderId="14" xfId="2" applyFont="1" applyBorder="1" applyAlignment="1" applyProtection="1">
      <alignment horizontal="center" vertical="center"/>
      <protection locked="0"/>
    </xf>
    <xf numFmtId="0" fontId="6" fillId="0" borderId="0" xfId="2" applyFont="1" applyAlignment="1">
      <alignment horizontal="center" vertical="center"/>
    </xf>
    <xf numFmtId="0" fontId="6" fillId="0" borderId="4" xfId="2" applyFont="1" applyBorder="1" applyAlignment="1">
      <alignment horizontal="center" vertical="center" textRotation="90"/>
    </xf>
    <xf numFmtId="0" fontId="6" fillId="0" borderId="10" xfId="2" applyFont="1" applyBorder="1" applyAlignment="1">
      <alignment horizontal="center" vertical="center" textRotation="90"/>
    </xf>
    <xf numFmtId="0" fontId="3" fillId="3" borderId="1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3" fillId="3" borderId="22" xfId="2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14" fillId="0" borderId="23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2" fillId="0" borderId="25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4" fillId="0" borderId="25" xfId="2" applyFont="1" applyBorder="1" applyAlignment="1">
      <alignment horizontal="center" vertical="center"/>
    </xf>
    <xf numFmtId="0" fontId="14" fillId="3" borderId="0" xfId="2" applyFont="1" applyFill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29" xfId="2" applyFont="1" applyFill="1" applyBorder="1" applyAlignment="1">
      <alignment horizontal="center" vertical="center"/>
    </xf>
    <xf numFmtId="0" fontId="3" fillId="3" borderId="31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14" fillId="3" borderId="20" xfId="2" applyFont="1" applyFill="1" applyBorder="1" applyAlignment="1">
      <alignment horizontal="center" vertical="center"/>
    </xf>
    <xf numFmtId="0" fontId="14" fillId="3" borderId="23" xfId="2" applyFont="1" applyFill="1" applyBorder="1" applyAlignment="1">
      <alignment horizontal="center" vertical="center"/>
    </xf>
    <xf numFmtId="0" fontId="14" fillId="3" borderId="24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54" xfId="2" applyFont="1" applyBorder="1" applyAlignment="1">
      <alignment horizontal="center" vertical="center"/>
    </xf>
    <xf numFmtId="0" fontId="6" fillId="0" borderId="55" xfId="2" applyFont="1" applyBorder="1" applyAlignment="1">
      <alignment horizontal="center" vertical="center"/>
    </xf>
    <xf numFmtId="0" fontId="14" fillId="3" borderId="13" xfId="2" applyFont="1" applyFill="1" applyBorder="1" applyAlignment="1">
      <alignment horizontal="center" vertical="center"/>
    </xf>
    <xf numFmtId="0" fontId="14" fillId="3" borderId="29" xfId="2" applyFont="1" applyFill="1" applyBorder="1" applyAlignment="1">
      <alignment horizontal="center" vertical="center"/>
    </xf>
    <xf numFmtId="0" fontId="14" fillId="3" borderId="31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4" fillId="0" borderId="22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55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7" fillId="0" borderId="57" xfId="2" applyFont="1" applyBorder="1" applyAlignment="1">
      <alignment horizontal="center" vertical="center"/>
    </xf>
    <xf numFmtId="0" fontId="3" fillId="5" borderId="44" xfId="2" applyFont="1" applyFill="1" applyBorder="1" applyAlignment="1">
      <alignment horizontal="center" vertical="center"/>
    </xf>
    <xf numFmtId="0" fontId="6" fillId="6" borderId="25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7" fillId="6" borderId="20" xfId="2" applyFont="1" applyFill="1" applyBorder="1" applyAlignment="1">
      <alignment horizontal="center" vertical="center"/>
    </xf>
    <xf numFmtId="0" fontId="6" fillId="6" borderId="23" xfId="2" applyFont="1" applyFill="1" applyBorder="1" applyAlignment="1">
      <alignment horizontal="center" vertical="center"/>
    </xf>
    <xf numFmtId="0" fontId="7" fillId="6" borderId="24" xfId="2" applyFont="1" applyFill="1" applyBorder="1" applyAlignment="1">
      <alignment horizontal="center" vertical="center"/>
    </xf>
    <xf numFmtId="0" fontId="14" fillId="0" borderId="20" xfId="2" applyFont="1" applyBorder="1" applyAlignment="1" applyProtection="1">
      <alignment horizontal="center" vertical="center"/>
      <protection locked="0"/>
    </xf>
    <xf numFmtId="0" fontId="3" fillId="0" borderId="23" xfId="2" applyFont="1" applyBorder="1" applyAlignment="1">
      <alignment horizontal="center" vertical="center"/>
    </xf>
    <xf numFmtId="0" fontId="14" fillId="0" borderId="24" xfId="2" applyFont="1" applyBorder="1" applyAlignment="1" applyProtection="1">
      <alignment horizontal="center" vertical="center"/>
      <protection locked="0"/>
    </xf>
    <xf numFmtId="0" fontId="14" fillId="0" borderId="23" xfId="2" applyFont="1" applyBorder="1" applyAlignment="1" applyProtection="1">
      <alignment horizontal="center" vertical="center"/>
      <protection locked="0"/>
    </xf>
    <xf numFmtId="0" fontId="14" fillId="0" borderId="21" xfId="2" applyFont="1" applyBorder="1" applyAlignment="1" applyProtection="1">
      <alignment horizontal="center" vertical="center"/>
      <protection locked="0"/>
    </xf>
    <xf numFmtId="0" fontId="3" fillId="0" borderId="19" xfId="2" applyFont="1" applyBorder="1" applyAlignment="1" applyProtection="1">
      <alignment horizontal="center" vertical="center"/>
      <protection locked="0"/>
    </xf>
    <xf numFmtId="0" fontId="3" fillId="0" borderId="62" xfId="2" applyFont="1" applyBorder="1" applyAlignment="1" applyProtection="1">
      <alignment horizontal="center" vertical="center"/>
      <protection locked="0"/>
    </xf>
    <xf numFmtId="0" fontId="3" fillId="5" borderId="0" xfId="2" applyFont="1" applyFill="1" applyBorder="1" applyAlignment="1">
      <alignment horizontal="center" vertical="center"/>
    </xf>
    <xf numFmtId="0" fontId="3" fillId="5" borderId="48" xfId="2" applyFont="1" applyFill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/>
    </xf>
    <xf numFmtId="0" fontId="7" fillId="6" borderId="36" xfId="2" applyFont="1" applyFill="1" applyBorder="1" applyAlignment="1">
      <alignment horizontal="center" vertical="center"/>
    </xf>
    <xf numFmtId="0" fontId="6" fillId="6" borderId="8" xfId="2" applyFont="1" applyFill="1" applyBorder="1" applyAlignment="1">
      <alignment horizontal="center" vertical="center"/>
    </xf>
    <xf numFmtId="0" fontId="7" fillId="6" borderId="37" xfId="2" applyFont="1" applyFill="1" applyBorder="1" applyAlignment="1">
      <alignment horizontal="center" vertical="center"/>
    </xf>
    <xf numFmtId="0" fontId="14" fillId="0" borderId="36" xfId="2" applyFont="1" applyBorder="1" applyAlignment="1" applyProtection="1">
      <alignment horizontal="center" vertical="center"/>
      <protection locked="0"/>
    </xf>
    <xf numFmtId="0" fontId="3" fillId="0" borderId="8" xfId="2" applyFont="1" applyBorder="1" applyAlignment="1">
      <alignment horizontal="center" vertical="center"/>
    </xf>
    <xf numFmtId="0" fontId="14" fillId="0" borderId="37" xfId="2" applyFont="1" applyBorder="1" applyAlignment="1" applyProtection="1">
      <alignment horizontal="center" vertical="center"/>
      <protection locked="0"/>
    </xf>
    <xf numFmtId="0" fontId="14" fillId="0" borderId="8" xfId="2" applyFont="1" applyBorder="1" applyAlignment="1" applyProtection="1">
      <alignment horizontal="center" vertical="center"/>
      <protection locked="0"/>
    </xf>
    <xf numFmtId="0" fontId="14" fillId="0" borderId="38" xfId="2" applyFont="1" applyBorder="1" applyAlignment="1" applyProtection="1">
      <alignment horizontal="center" vertical="center"/>
      <protection locked="0"/>
    </xf>
    <xf numFmtId="0" fontId="3" fillId="0" borderId="35" xfId="2" applyFont="1" applyBorder="1" applyAlignment="1" applyProtection="1">
      <alignment horizontal="center" vertical="center"/>
      <protection locked="0"/>
    </xf>
    <xf numFmtId="0" fontId="3" fillId="0" borderId="65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>
      <alignment horizontal="center" vertical="center" textRotation="90"/>
    </xf>
    <xf numFmtId="0" fontId="6" fillId="0" borderId="33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9" fillId="0" borderId="32" xfId="2" applyFont="1" applyBorder="1" applyAlignment="1">
      <alignment horizontal="center" vertical="center"/>
    </xf>
    <xf numFmtId="0" fontId="3" fillId="3" borderId="33" xfId="2" applyFont="1" applyFill="1" applyBorder="1" applyAlignment="1">
      <alignment horizontal="center" vertical="center"/>
    </xf>
    <xf numFmtId="0" fontId="3" fillId="3" borderId="38" xfId="2" applyFont="1" applyFill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7" fillId="0" borderId="42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49" fontId="3" fillId="0" borderId="34" xfId="2" applyNumberFormat="1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49" fontId="3" fillId="0" borderId="23" xfId="2" applyNumberFormat="1" applyFont="1" applyBorder="1" applyAlignment="1">
      <alignment horizontal="center" vertical="center"/>
    </xf>
    <xf numFmtId="0" fontId="6" fillId="6" borderId="1" xfId="1" applyFont="1" applyFill="1" applyBorder="1" applyAlignment="1" applyProtection="1">
      <alignment horizontal="center" vertical="center"/>
      <protection locked="0"/>
    </xf>
    <xf numFmtId="0" fontId="6" fillId="6" borderId="2" xfId="1" applyFont="1" applyFill="1" applyBorder="1" applyAlignment="1">
      <alignment horizontal="center" vertical="center"/>
    </xf>
    <xf numFmtId="0" fontId="6" fillId="6" borderId="18" xfId="1" applyFont="1" applyFill="1" applyBorder="1" applyAlignment="1" applyProtection="1">
      <alignment horizontal="center" vertical="center"/>
      <protection locked="0"/>
    </xf>
    <xf numFmtId="0" fontId="6" fillId="6" borderId="5" xfId="2" applyFont="1" applyFill="1" applyBorder="1" applyAlignment="1">
      <alignment horizontal="center" vertical="center"/>
    </xf>
    <xf numFmtId="0" fontId="6" fillId="6" borderId="44" xfId="2" applyFont="1" applyFill="1" applyBorder="1" applyAlignment="1">
      <alignment horizontal="center" vertical="center"/>
    </xf>
    <xf numFmtId="0" fontId="6" fillId="6" borderId="46" xfId="2" applyFont="1" applyFill="1" applyBorder="1" applyAlignment="1">
      <alignment horizontal="center" vertical="center"/>
    </xf>
    <xf numFmtId="0" fontId="3" fillId="0" borderId="44" xfId="2" applyFont="1" applyBorder="1" applyAlignment="1" applyProtection="1">
      <alignment horizontal="center" vertical="center"/>
      <protection locked="0"/>
    </xf>
    <xf numFmtId="0" fontId="6" fillId="6" borderId="30" xfId="1" applyFont="1" applyFill="1" applyBorder="1" applyAlignment="1" applyProtection="1">
      <alignment horizontal="center" vertical="center"/>
      <protection locked="0"/>
    </xf>
    <xf numFmtId="0" fontId="6" fillId="6" borderId="29" xfId="1" applyFont="1" applyFill="1" applyBorder="1" applyAlignment="1">
      <alignment horizontal="center" vertical="center"/>
    </xf>
    <xf numFmtId="0" fontId="6" fillId="6" borderId="31" xfId="1" applyFont="1" applyFill="1" applyBorder="1" applyAlignment="1" applyProtection="1">
      <alignment horizontal="center" vertical="center"/>
      <protection locked="0"/>
    </xf>
    <xf numFmtId="0" fontId="6" fillId="6" borderId="47" xfId="2" applyFont="1" applyFill="1" applyBorder="1" applyAlignment="1">
      <alignment horizontal="center" vertical="center"/>
    </xf>
    <xf numFmtId="0" fontId="6" fillId="6" borderId="48" xfId="2" applyFont="1" applyFill="1" applyBorder="1" applyAlignment="1">
      <alignment horizontal="center" vertical="center"/>
    </xf>
    <xf numFmtId="0" fontId="6" fillId="6" borderId="50" xfId="2" applyFont="1" applyFill="1" applyBorder="1" applyAlignment="1">
      <alignment horizontal="center" vertical="center"/>
    </xf>
    <xf numFmtId="0" fontId="3" fillId="0" borderId="48" xfId="2" applyFont="1" applyBorder="1" applyAlignment="1" applyProtection="1">
      <alignment horizontal="center" vertical="center"/>
      <protection locked="0"/>
    </xf>
    <xf numFmtId="0" fontId="6" fillId="5" borderId="47" xfId="2" applyFont="1" applyFill="1" applyBorder="1" applyAlignment="1">
      <alignment horizontal="center" vertical="center"/>
    </xf>
    <xf numFmtId="49" fontId="3" fillId="5" borderId="48" xfId="2" applyNumberFormat="1" applyFont="1" applyFill="1" applyBorder="1" applyAlignment="1">
      <alignment horizontal="center" vertical="center"/>
    </xf>
    <xf numFmtId="0" fontId="3" fillId="0" borderId="47" xfId="2" applyFont="1" applyFill="1" applyBorder="1" applyAlignment="1" applyProtection="1">
      <alignment horizontal="center" vertical="center"/>
      <protection locked="0"/>
    </xf>
    <xf numFmtId="0" fontId="3" fillId="0" borderId="48" xfId="2" applyFont="1" applyFill="1" applyBorder="1" applyAlignment="1">
      <alignment horizontal="center" vertical="center"/>
    </xf>
    <xf numFmtId="0" fontId="3" fillId="0" borderId="50" xfId="2" applyFont="1" applyFill="1" applyBorder="1" applyAlignment="1" applyProtection="1">
      <alignment horizontal="center" vertical="center"/>
      <protection locked="0"/>
    </xf>
    <xf numFmtId="0" fontId="3" fillId="0" borderId="48" xfId="2" applyFont="1" applyFill="1" applyBorder="1" applyAlignment="1" applyProtection="1">
      <alignment horizontal="center" vertical="center"/>
      <protection locked="0"/>
    </xf>
    <xf numFmtId="0" fontId="3" fillId="0" borderId="60" xfId="2" applyFont="1" applyFill="1" applyBorder="1" applyAlignment="1" applyProtection="1">
      <alignment horizontal="center" vertical="center"/>
      <protection locked="0"/>
    </xf>
    <xf numFmtId="0" fontId="6" fillId="6" borderId="49" xfId="1" applyFont="1" applyFill="1" applyBorder="1" applyAlignment="1" applyProtection="1">
      <alignment horizontal="center" vertical="center"/>
      <protection locked="0"/>
    </xf>
    <xf numFmtId="0" fontId="6" fillId="6" borderId="48" xfId="1" applyFont="1" applyFill="1" applyBorder="1" applyAlignment="1">
      <alignment horizontal="center" vertical="center"/>
    </xf>
    <xf numFmtId="0" fontId="6" fillId="6" borderId="50" xfId="1" applyFont="1" applyFill="1" applyBorder="1" applyAlignment="1" applyProtection="1">
      <alignment horizontal="center" vertical="center"/>
      <protection locked="0"/>
    </xf>
    <xf numFmtId="0" fontId="6" fillId="6" borderId="25" xfId="1" applyFont="1" applyFill="1" applyBorder="1" applyAlignment="1" applyProtection="1">
      <alignment horizontal="center" vertical="center"/>
      <protection locked="0"/>
    </xf>
    <xf numFmtId="0" fontId="6" fillId="6" borderId="23" xfId="1" applyFont="1" applyFill="1" applyBorder="1" applyAlignment="1">
      <alignment horizontal="center" vertical="center"/>
    </xf>
    <xf numFmtId="0" fontId="6" fillId="6" borderId="24" xfId="1" applyFont="1" applyFill="1" applyBorder="1" applyAlignment="1" applyProtection="1">
      <alignment horizontal="center" vertical="center"/>
      <protection locked="0"/>
    </xf>
    <xf numFmtId="0" fontId="6" fillId="6" borderId="7" xfId="1" applyFont="1" applyFill="1" applyBorder="1" applyAlignment="1" applyProtection="1">
      <alignment horizontal="center" vertical="center"/>
      <protection locked="0"/>
    </xf>
    <xf numFmtId="0" fontId="6" fillId="6" borderId="8" xfId="1" applyFont="1" applyFill="1" applyBorder="1" applyAlignment="1">
      <alignment horizontal="center" vertical="center"/>
    </xf>
    <xf numFmtId="0" fontId="6" fillId="6" borderId="37" xfId="1" applyFont="1" applyFill="1" applyBorder="1" applyAlignment="1" applyProtection="1">
      <alignment horizontal="center" vertical="center"/>
      <protection locked="0"/>
    </xf>
    <xf numFmtId="0" fontId="6" fillId="6" borderId="51" xfId="2" applyFont="1" applyFill="1" applyBorder="1" applyAlignment="1">
      <alignment horizontal="center" vertical="center"/>
    </xf>
    <xf numFmtId="0" fontId="6" fillId="6" borderId="52" xfId="2" applyFont="1" applyFill="1" applyBorder="1" applyAlignment="1">
      <alignment horizontal="center" vertical="center"/>
    </xf>
    <xf numFmtId="0" fontId="6" fillId="6" borderId="53" xfId="2" applyFont="1" applyFill="1" applyBorder="1" applyAlignment="1">
      <alignment horizontal="center" vertical="center"/>
    </xf>
    <xf numFmtId="0" fontId="3" fillId="0" borderId="52" xfId="2" applyFont="1" applyBorder="1" applyAlignment="1" applyProtection="1">
      <alignment horizontal="center" vertical="center"/>
      <protection locked="0"/>
    </xf>
    <xf numFmtId="0" fontId="7" fillId="0" borderId="44" xfId="1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center"/>
    </xf>
    <xf numFmtId="0" fontId="7" fillId="0" borderId="52" xfId="1" applyFont="1" applyBorder="1" applyAlignment="1">
      <alignment horizontal="center" vertical="center"/>
    </xf>
    <xf numFmtId="164" fontId="7" fillId="0" borderId="28" xfId="1" applyNumberFormat="1" applyFont="1" applyBorder="1" applyAlignment="1">
      <alignment horizontal="center" vertical="center" textRotation="90"/>
    </xf>
    <xf numFmtId="164" fontId="7" fillId="0" borderId="9" xfId="1" applyNumberFormat="1" applyFont="1" applyBorder="1" applyAlignment="1">
      <alignment horizontal="center" vertical="center" textRotation="90"/>
    </xf>
    <xf numFmtId="164" fontId="12" fillId="0" borderId="27" xfId="1" applyNumberFormat="1" applyFont="1" applyBorder="1" applyAlignment="1">
      <alignment horizontal="center" vertical="center" textRotation="90"/>
    </xf>
    <xf numFmtId="164" fontId="12" fillId="0" borderId="14" xfId="1" applyNumberFormat="1" applyFont="1" applyBorder="1" applyAlignment="1">
      <alignment horizontal="center" vertical="center" textRotation="90"/>
    </xf>
    <xf numFmtId="0" fontId="2" fillId="0" borderId="0" xfId="1" applyFont="1" applyBorder="1" applyAlignment="1">
      <alignment horizontal="center" vertical="center"/>
    </xf>
    <xf numFmtId="0" fontId="3" fillId="0" borderId="40" xfId="1" applyFont="1" applyBorder="1" applyAlignment="1">
      <alignment horizontal="center" vertical="center"/>
    </xf>
    <xf numFmtId="0" fontId="3" fillId="0" borderId="41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5" fillId="0" borderId="13" xfId="1" applyFont="1" applyBorder="1" applyAlignment="1" applyProtection="1">
      <alignment horizontal="left" vertical="center"/>
      <protection locked="0"/>
    </xf>
    <xf numFmtId="0" fontId="5" fillId="0" borderId="29" xfId="1" applyFont="1" applyBorder="1" applyAlignment="1" applyProtection="1">
      <alignment horizontal="left" vertical="center"/>
      <protection locked="0"/>
    </xf>
    <xf numFmtId="0" fontId="5" fillId="0" borderId="36" xfId="1" applyFont="1" applyBorder="1" applyAlignment="1" applyProtection="1">
      <alignment horizontal="left" vertical="center"/>
      <protection locked="0"/>
    </xf>
    <xf numFmtId="0" fontId="5" fillId="0" borderId="8" xfId="1" applyFont="1" applyBorder="1" applyAlignment="1" applyProtection="1">
      <alignment horizontal="left" vertical="center"/>
      <protection locked="0"/>
    </xf>
    <xf numFmtId="0" fontId="10" fillId="0" borderId="34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 textRotation="90"/>
    </xf>
    <xf numFmtId="0" fontId="11" fillId="0" borderId="7" xfId="1" applyFont="1" applyBorder="1" applyAlignment="1">
      <alignment horizontal="center" vertical="center" textRotation="90"/>
    </xf>
    <xf numFmtId="164" fontId="12" fillId="0" borderId="0" xfId="1" applyNumberFormat="1" applyFont="1" applyBorder="1" applyAlignment="1">
      <alignment horizontal="center" vertical="center" textRotation="90"/>
    </xf>
    <xf numFmtId="164" fontId="12" fillId="0" borderId="8" xfId="1" applyNumberFormat="1" applyFont="1" applyBorder="1" applyAlignment="1">
      <alignment horizontal="center" vertical="center" textRotation="90"/>
    </xf>
    <xf numFmtId="1" fontId="13" fillId="0" borderId="13" xfId="1" applyNumberFormat="1" applyFont="1" applyBorder="1" applyAlignment="1">
      <alignment horizontal="center" vertical="center"/>
    </xf>
    <xf numFmtId="1" fontId="13" fillId="0" borderId="29" xfId="1" applyNumberFormat="1" applyFont="1" applyBorder="1" applyAlignment="1">
      <alignment horizontal="center" vertical="center"/>
    </xf>
    <xf numFmtId="1" fontId="13" fillId="0" borderId="32" xfId="1" applyNumberFormat="1" applyFont="1" applyBorder="1" applyAlignment="1">
      <alignment horizontal="center" vertical="center"/>
    </xf>
    <xf numFmtId="1" fontId="13" fillId="0" borderId="36" xfId="1" applyNumberFormat="1" applyFont="1" applyBorder="1" applyAlignment="1">
      <alignment horizontal="center" vertical="center"/>
    </xf>
    <xf numFmtId="1" fontId="13" fillId="0" borderId="8" xfId="1" applyNumberFormat="1" applyFont="1" applyBorder="1" applyAlignment="1">
      <alignment horizontal="center" vertical="center"/>
    </xf>
    <xf numFmtId="1" fontId="13" fillId="0" borderId="38" xfId="1" applyNumberFormat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5" fillId="0" borderId="20" xfId="1" applyFont="1" applyBorder="1" applyAlignment="1" applyProtection="1">
      <alignment horizontal="left" vertical="center"/>
      <protection locked="0"/>
    </xf>
    <xf numFmtId="0" fontId="5" fillId="0" borderId="23" xfId="1" applyFont="1" applyBorder="1" applyAlignment="1" applyProtection="1">
      <alignment horizontal="left" vertical="center"/>
      <protection locked="0"/>
    </xf>
    <xf numFmtId="0" fontId="10" fillId="0" borderId="26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 textRotation="90"/>
    </xf>
    <xf numFmtId="164" fontId="12" fillId="0" borderId="23" xfId="1" applyNumberFormat="1" applyFont="1" applyBorder="1" applyAlignment="1">
      <alignment horizontal="center" vertical="center" textRotation="90"/>
    </xf>
    <xf numFmtId="1" fontId="13" fillId="0" borderId="20" xfId="1" applyNumberFormat="1" applyFont="1" applyBorder="1" applyAlignment="1">
      <alignment horizontal="center" vertical="center"/>
    </xf>
    <xf numFmtId="1" fontId="13" fillId="0" borderId="23" xfId="1" applyNumberFormat="1" applyFont="1" applyBorder="1" applyAlignment="1">
      <alignment horizontal="center" vertical="center"/>
    </xf>
    <xf numFmtId="1" fontId="13" fillId="0" borderId="21" xfId="1" applyNumberFormat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textRotation="90"/>
    </xf>
    <xf numFmtId="0" fontId="7" fillId="0" borderId="14" xfId="1" applyFont="1" applyBorder="1" applyAlignment="1">
      <alignment horizontal="center" vertical="center" textRotation="90"/>
    </xf>
    <xf numFmtId="0" fontId="8" fillId="2" borderId="7" xfId="1" applyFont="1" applyFill="1" applyBorder="1" applyAlignment="1" applyProtection="1">
      <alignment horizontal="center" vertical="center"/>
      <protection locked="0"/>
    </xf>
    <xf numFmtId="0" fontId="8" fillId="2" borderId="8" xfId="1" applyFont="1" applyFill="1" applyBorder="1" applyAlignment="1" applyProtection="1">
      <alignment horizontal="center" vertical="center"/>
      <protection locked="0"/>
    </xf>
    <xf numFmtId="0" fontId="3" fillId="0" borderId="15" xfId="1" applyFont="1" applyBorder="1" applyAlignment="1">
      <alignment horizontal="center" vertical="center"/>
    </xf>
    <xf numFmtId="0" fontId="5" fillId="0" borderId="16" xfId="1" applyFont="1" applyBorder="1" applyAlignment="1" applyProtection="1">
      <alignment horizontal="left" vertical="center" wrapText="1"/>
      <protection locked="0"/>
    </xf>
    <xf numFmtId="0" fontId="5" fillId="0" borderId="17" xfId="1" applyFont="1" applyBorder="1" applyAlignment="1" applyProtection="1">
      <alignment horizontal="left" vertical="center" wrapText="1"/>
      <protection locked="0"/>
    </xf>
    <xf numFmtId="0" fontId="5" fillId="0" borderId="20" xfId="1" applyFont="1" applyBorder="1" applyAlignment="1" applyProtection="1">
      <alignment horizontal="left" vertical="center" wrapText="1"/>
      <protection locked="0"/>
    </xf>
    <xf numFmtId="0" fontId="5" fillId="0" borderId="21" xfId="1" applyFont="1" applyBorder="1" applyAlignment="1" applyProtection="1">
      <alignment horizontal="left" vertical="center" wrapText="1"/>
      <protection locked="0"/>
    </xf>
    <xf numFmtId="0" fontId="10" fillId="0" borderId="4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textRotation="90"/>
    </xf>
    <xf numFmtId="164" fontId="12" fillId="0" borderId="2" xfId="1" applyNumberFormat="1" applyFont="1" applyBorder="1" applyAlignment="1">
      <alignment horizontal="center" vertical="center" textRotation="90"/>
    </xf>
    <xf numFmtId="1" fontId="13" fillId="0" borderId="4" xfId="1" applyNumberFormat="1" applyFont="1" applyBorder="1" applyAlignment="1">
      <alignment horizontal="center" vertical="center"/>
    </xf>
    <xf numFmtId="1" fontId="13" fillId="0" borderId="6" xfId="1" applyNumberFormat="1" applyFont="1" applyBorder="1" applyAlignment="1">
      <alignment horizontal="center" vertical="center"/>
    </xf>
    <xf numFmtId="1" fontId="13" fillId="0" borderId="26" xfId="1" applyNumberFormat="1" applyFont="1" applyBorder="1" applyAlignment="1">
      <alignment horizontal="center" vertical="center"/>
    </xf>
    <xf numFmtId="1" fontId="13" fillId="0" borderId="27" xfId="1" applyNumberFormat="1" applyFont="1" applyBorder="1" applyAlignment="1">
      <alignment horizontal="center" vertical="center"/>
    </xf>
    <xf numFmtId="164" fontId="7" fillId="0" borderId="3" xfId="1" applyNumberFormat="1" applyFont="1" applyBorder="1" applyAlignment="1">
      <alignment horizontal="center" vertical="center" textRotation="90"/>
    </xf>
    <xf numFmtId="164" fontId="12" fillId="0" borderId="6" xfId="1" applyNumberFormat="1" applyFont="1" applyBorder="1" applyAlignment="1">
      <alignment horizontal="center" vertical="center" textRotation="90"/>
    </xf>
    <xf numFmtId="0" fontId="2" fillId="0" borderId="0" xfId="1" applyFont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5" fillId="0" borderId="3" xfId="1" applyFont="1" applyBorder="1" applyAlignment="1">
      <alignment horizontal="center" textRotation="90"/>
    </xf>
    <xf numFmtId="0" fontId="5" fillId="0" borderId="4" xfId="1" applyFont="1" applyBorder="1" applyAlignment="1">
      <alignment horizontal="center" textRotation="90"/>
    </xf>
    <xf numFmtId="0" fontId="5" fillId="0" borderId="9" xfId="1" applyFont="1" applyBorder="1" applyAlignment="1">
      <alignment horizontal="center" textRotation="90"/>
    </xf>
    <xf numFmtId="0" fontId="5" fillId="0" borderId="10" xfId="1" applyFont="1" applyBorder="1" applyAlignment="1">
      <alignment horizontal="center" textRotation="90"/>
    </xf>
    <xf numFmtId="0" fontId="6" fillId="0" borderId="3" xfId="1" applyFont="1" applyBorder="1" applyAlignment="1">
      <alignment horizontal="center" vertical="center" textRotation="90"/>
    </xf>
    <xf numFmtId="0" fontId="6" fillId="0" borderId="4" xfId="1" applyFont="1" applyBorder="1" applyAlignment="1">
      <alignment horizontal="center" vertical="center" textRotation="90"/>
    </xf>
    <xf numFmtId="0" fontId="6" fillId="0" borderId="11" xfId="1" applyFont="1" applyBorder="1" applyAlignment="1">
      <alignment horizontal="center" vertical="center" textRotation="90"/>
    </xf>
    <xf numFmtId="0" fontId="6" fillId="0" borderId="12" xfId="1" applyFont="1" applyBorder="1" applyAlignment="1">
      <alignment horizontal="center" vertical="center" textRotation="90"/>
    </xf>
    <xf numFmtId="0" fontId="6" fillId="0" borderId="5" xfId="1" applyFont="1" applyBorder="1" applyAlignment="1">
      <alignment horizontal="center" vertical="center" textRotation="90"/>
    </xf>
    <xf numFmtId="0" fontId="6" fillId="0" borderId="13" xfId="1" applyFont="1" applyBorder="1" applyAlignment="1">
      <alignment horizontal="center" vertical="center" textRotation="90"/>
    </xf>
    <xf numFmtId="0" fontId="7" fillId="0" borderId="3" xfId="1" applyFont="1" applyBorder="1" applyAlignment="1">
      <alignment horizontal="center" vertical="center" textRotation="90"/>
    </xf>
    <xf numFmtId="0" fontId="7" fillId="0" borderId="9" xfId="1" applyFont="1" applyBorder="1" applyAlignment="1">
      <alignment horizontal="center" vertical="center" textRotation="90"/>
    </xf>
    <xf numFmtId="0" fontId="6" fillId="0" borderId="44" xfId="2" applyFont="1" applyBorder="1" applyAlignment="1">
      <alignment horizontal="center" vertical="center"/>
    </xf>
    <xf numFmtId="0" fontId="6" fillId="0" borderId="59" xfId="2" applyFont="1" applyBorder="1" applyAlignment="1">
      <alignment horizontal="center" vertical="center"/>
    </xf>
    <xf numFmtId="0" fontId="6" fillId="0" borderId="48" xfId="2" applyFont="1" applyBorder="1" applyAlignment="1">
      <alignment horizontal="center" vertical="center"/>
    </xf>
    <xf numFmtId="0" fontId="6" fillId="0" borderId="60" xfId="2" applyFont="1" applyBorder="1" applyAlignment="1">
      <alignment horizontal="center" vertical="center"/>
    </xf>
    <xf numFmtId="0" fontId="6" fillId="0" borderId="52" xfId="2" applyFont="1" applyBorder="1" applyAlignment="1">
      <alignment horizontal="center" vertical="center"/>
    </xf>
    <xf numFmtId="0" fontId="6" fillId="0" borderId="61" xfId="2" applyFont="1" applyBorder="1" applyAlignment="1">
      <alignment horizontal="center" vertical="center"/>
    </xf>
    <xf numFmtId="165" fontId="7" fillId="0" borderId="22" xfId="2" applyNumberFormat="1" applyFont="1" applyFill="1" applyBorder="1" applyAlignment="1">
      <alignment horizontal="center" vertical="center" textRotation="90"/>
    </xf>
    <xf numFmtId="165" fontId="12" fillId="0" borderId="0" xfId="2" applyNumberFormat="1" applyFont="1" applyFill="1" applyAlignment="1">
      <alignment horizontal="center" vertical="center" textRotation="90"/>
    </xf>
    <xf numFmtId="0" fontId="6" fillId="0" borderId="40" xfId="2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/>
    </xf>
    <xf numFmtId="0" fontId="7" fillId="0" borderId="57" xfId="2" applyFont="1" applyBorder="1" applyAlignment="1">
      <alignment horizontal="center" vertical="center"/>
    </xf>
    <xf numFmtId="0" fontId="7" fillId="0" borderId="40" xfId="2" applyFont="1" applyBorder="1" applyAlignment="1">
      <alignment horizontal="center" vertical="center"/>
    </xf>
    <xf numFmtId="0" fontId="7" fillId="0" borderId="58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35" xfId="2" applyFont="1" applyBorder="1" applyAlignment="1">
      <alignment horizontal="center" vertical="center"/>
    </xf>
    <xf numFmtId="0" fontId="2" fillId="0" borderId="13" xfId="2" applyFont="1" applyBorder="1" applyAlignment="1" applyProtection="1">
      <alignment horizontal="left" vertical="center"/>
      <protection locked="0"/>
    </xf>
    <xf numFmtId="0" fontId="2" fillId="0" borderId="29" xfId="2" applyFont="1" applyBorder="1" applyAlignment="1" applyProtection="1">
      <alignment horizontal="left" vertical="center"/>
      <protection locked="0"/>
    </xf>
    <xf numFmtId="0" fontId="2" fillId="0" borderId="36" xfId="2" applyFont="1" applyBorder="1" applyAlignment="1" applyProtection="1">
      <alignment horizontal="left" vertical="center"/>
      <protection locked="0"/>
    </xf>
    <xf numFmtId="0" fontId="2" fillId="0" borderId="8" xfId="2" applyFont="1" applyBorder="1" applyAlignment="1" applyProtection="1">
      <alignment horizontal="left" vertical="center"/>
      <protection locked="0"/>
    </xf>
    <xf numFmtId="165" fontId="15" fillId="0" borderId="26" xfId="2" applyNumberFormat="1" applyFont="1" applyBorder="1" applyAlignment="1" applyProtection="1">
      <alignment horizontal="center" vertical="center" textRotation="90"/>
      <protection hidden="1"/>
    </xf>
    <xf numFmtId="165" fontId="15" fillId="0" borderId="10" xfId="2" applyNumberFormat="1" applyFont="1" applyBorder="1" applyAlignment="1" applyProtection="1">
      <alignment horizontal="center" vertical="center" textRotation="90"/>
      <protection hidden="1"/>
    </xf>
    <xf numFmtId="165" fontId="15" fillId="0" borderId="47" xfId="2" applyNumberFormat="1" applyFont="1" applyBorder="1" applyAlignment="1" applyProtection="1">
      <alignment horizontal="center" vertical="center" textRotation="90"/>
      <protection hidden="1"/>
    </xf>
    <xf numFmtId="165" fontId="15" fillId="0" borderId="51" xfId="2" applyNumberFormat="1" applyFont="1" applyBorder="1" applyAlignment="1" applyProtection="1">
      <alignment horizontal="center" vertical="center" textRotation="90"/>
      <protection hidden="1"/>
    </xf>
    <xf numFmtId="0" fontId="10" fillId="0" borderId="19" xfId="2" applyFont="1" applyBorder="1" applyAlignment="1" applyProtection="1">
      <alignment horizontal="center" vertical="center"/>
      <protection hidden="1"/>
    </xf>
    <xf numFmtId="0" fontId="10" fillId="0" borderId="34" xfId="2" applyFont="1" applyBorder="1" applyAlignment="1" applyProtection="1">
      <alignment horizontal="center" vertical="center"/>
      <protection hidden="1"/>
    </xf>
    <xf numFmtId="0" fontId="10" fillId="0" borderId="9" xfId="2" applyFont="1" applyBorder="1" applyAlignment="1" applyProtection="1">
      <alignment horizontal="center" vertical="center"/>
      <protection hidden="1"/>
    </xf>
    <xf numFmtId="0" fontId="10" fillId="0" borderId="10" xfId="2" applyFont="1" applyBorder="1" applyAlignment="1" applyProtection="1">
      <alignment horizontal="center" vertical="center"/>
      <protection hidden="1"/>
    </xf>
    <xf numFmtId="1" fontId="16" fillId="0" borderId="26" xfId="1" applyNumberFormat="1" applyFont="1" applyBorder="1" applyAlignment="1">
      <alignment horizontal="center" vertical="center"/>
    </xf>
    <xf numFmtId="1" fontId="16" fillId="0" borderId="27" xfId="1" applyNumberFormat="1" applyFont="1" applyBorder="1" applyAlignment="1">
      <alignment horizontal="center" vertical="center"/>
    </xf>
    <xf numFmtId="1" fontId="16" fillId="0" borderId="10" xfId="1" applyNumberFormat="1" applyFont="1" applyBorder="1" applyAlignment="1">
      <alignment horizontal="center" vertical="center"/>
    </xf>
    <xf numFmtId="1" fontId="16" fillId="0" borderId="14" xfId="1" applyNumberFormat="1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2" fillId="0" borderId="20" xfId="2" applyFont="1" applyBorder="1" applyAlignment="1" applyProtection="1">
      <alignment horizontal="left" vertical="center"/>
      <protection locked="0"/>
    </xf>
    <xf numFmtId="0" fontId="2" fillId="0" borderId="23" xfId="2" applyFont="1" applyBorder="1" applyAlignment="1" applyProtection="1">
      <alignment horizontal="left" vertical="center"/>
      <protection locked="0"/>
    </xf>
    <xf numFmtId="0" fontId="10" fillId="0" borderId="28" xfId="2" applyFont="1" applyBorder="1" applyAlignment="1" applyProtection="1">
      <alignment horizontal="center" vertical="center"/>
      <protection hidden="1"/>
    </xf>
    <xf numFmtId="0" fontId="10" fillId="0" borderId="26" xfId="2" applyFont="1" applyBorder="1" applyAlignment="1" applyProtection="1">
      <alignment horizontal="center" vertical="center"/>
      <protection hidden="1"/>
    </xf>
    <xf numFmtId="0" fontId="3" fillId="0" borderId="15" xfId="2" applyFont="1" applyBorder="1" applyAlignment="1">
      <alignment horizontal="center" vertical="center"/>
    </xf>
    <xf numFmtId="0" fontId="2" fillId="0" borderId="16" xfId="2" applyFont="1" applyBorder="1" applyAlignment="1" applyProtection="1">
      <alignment horizontal="left" vertical="center"/>
      <protection locked="0"/>
    </xf>
    <xf numFmtId="0" fontId="2" fillId="0" borderId="2" xfId="2" applyFont="1" applyBorder="1" applyAlignment="1" applyProtection="1">
      <alignment horizontal="left" vertical="center"/>
      <protection locked="0"/>
    </xf>
    <xf numFmtId="165" fontId="15" fillId="0" borderId="4" xfId="2" applyNumberFormat="1" applyFont="1" applyBorder="1" applyAlignment="1" applyProtection="1">
      <alignment horizontal="center" vertical="center" textRotation="90"/>
      <protection hidden="1"/>
    </xf>
    <xf numFmtId="165" fontId="15" fillId="0" borderId="5" xfId="2" applyNumberFormat="1" applyFont="1" applyBorder="1" applyAlignment="1" applyProtection="1">
      <alignment horizontal="center" vertical="center" textRotation="90"/>
      <protection hidden="1"/>
    </xf>
    <xf numFmtId="0" fontId="10" fillId="0" borderId="3" xfId="2" applyFont="1" applyBorder="1" applyAlignment="1" applyProtection="1">
      <alignment horizontal="center" vertical="center"/>
      <protection hidden="1"/>
    </xf>
    <xf numFmtId="0" fontId="10" fillId="0" borderId="4" xfId="2" applyFont="1" applyBorder="1" applyAlignment="1" applyProtection="1">
      <alignment horizontal="center" vertical="center"/>
      <protection hidden="1"/>
    </xf>
    <xf numFmtId="1" fontId="16" fillId="0" borderId="4" xfId="1" applyNumberFormat="1" applyFont="1" applyBorder="1" applyAlignment="1">
      <alignment horizontal="center" vertical="center"/>
    </xf>
    <xf numFmtId="1" fontId="16" fillId="0" borderId="6" xfId="1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5" fillId="0" borderId="3" xfId="2" applyFont="1" applyBorder="1" applyAlignment="1">
      <alignment horizontal="center" textRotation="90"/>
    </xf>
    <xf numFmtId="0" fontId="5" fillId="0" borderId="4" xfId="2" applyFont="1" applyBorder="1" applyAlignment="1">
      <alignment horizontal="center" textRotation="90"/>
    </xf>
    <xf numFmtId="0" fontId="5" fillId="0" borderId="11" xfId="2" applyFont="1" applyBorder="1" applyAlignment="1">
      <alignment horizontal="center" textRotation="90"/>
    </xf>
    <xf numFmtId="0" fontId="5" fillId="0" borderId="12" xfId="2" applyFont="1" applyBorder="1" applyAlignment="1">
      <alignment horizontal="center" textRotation="90"/>
    </xf>
    <xf numFmtId="0" fontId="6" fillId="0" borderId="1" xfId="2" applyFont="1" applyBorder="1" applyAlignment="1">
      <alignment horizontal="center" vertical="center" textRotation="90"/>
    </xf>
    <xf numFmtId="0" fontId="6" fillId="0" borderId="2" xfId="2" applyFont="1" applyBorder="1" applyAlignment="1">
      <alignment horizontal="center" vertical="center" textRotation="90"/>
    </xf>
    <xf numFmtId="0" fontId="6" fillId="0" borderId="18" xfId="2" applyFont="1" applyBorder="1" applyAlignment="1">
      <alignment horizontal="center" vertical="center" textRotation="90"/>
    </xf>
    <xf numFmtId="0" fontId="6" fillId="0" borderId="22" xfId="2" applyFont="1" applyBorder="1" applyAlignment="1">
      <alignment horizontal="center" vertical="center" textRotation="90"/>
    </xf>
    <xf numFmtId="0" fontId="6" fillId="0" borderId="0" xfId="2" applyFont="1" applyBorder="1" applyAlignment="1">
      <alignment horizontal="center" vertical="center" textRotation="90"/>
    </xf>
    <xf numFmtId="0" fontId="6" fillId="0" borderId="54" xfId="2" applyFont="1" applyBorder="1" applyAlignment="1">
      <alignment horizontal="center" vertical="center" textRotation="90"/>
    </xf>
    <xf numFmtId="0" fontId="6" fillId="0" borderId="16" xfId="2" applyFont="1" applyBorder="1" applyAlignment="1">
      <alignment horizontal="center" vertical="center" textRotation="90"/>
    </xf>
    <xf numFmtId="0" fontId="6" fillId="0" borderId="55" xfId="2" applyFont="1" applyBorder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6" fillId="0" borderId="6" xfId="2" applyFont="1" applyBorder="1" applyAlignment="1">
      <alignment horizontal="center" vertical="center" textRotation="90"/>
    </xf>
    <xf numFmtId="0" fontId="6" fillId="0" borderId="12" xfId="2" applyFont="1" applyBorder="1" applyAlignment="1">
      <alignment horizontal="center" vertical="center" textRotation="90"/>
    </xf>
    <xf numFmtId="0" fontId="6" fillId="0" borderId="56" xfId="2" applyFont="1" applyBorder="1" applyAlignment="1">
      <alignment horizontal="center" vertical="center" textRotation="90"/>
    </xf>
    <xf numFmtId="0" fontId="8" fillId="0" borderId="22" xfId="2" applyFont="1" applyBorder="1" applyAlignment="1" applyProtection="1">
      <alignment horizontal="center" vertical="center"/>
      <protection locked="0"/>
    </xf>
    <xf numFmtId="0" fontId="8" fillId="0" borderId="0" xfId="2" applyFont="1" applyBorder="1" applyAlignment="1" applyProtection="1">
      <alignment horizontal="center" vertical="center"/>
      <protection locked="0"/>
    </xf>
    <xf numFmtId="0" fontId="6" fillId="0" borderId="47" xfId="2" applyFont="1" applyBorder="1" applyAlignment="1">
      <alignment horizontal="center" vertical="center"/>
    </xf>
    <xf numFmtId="0" fontId="6" fillId="0" borderId="55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/>
    </xf>
    <xf numFmtId="0" fontId="6" fillId="0" borderId="51" xfId="2" applyFont="1" applyBorder="1" applyAlignment="1">
      <alignment horizontal="center" vertical="center"/>
    </xf>
    <xf numFmtId="0" fontId="6" fillId="5" borderId="5" xfId="2" applyFont="1" applyFill="1" applyBorder="1" applyAlignment="1">
      <alignment horizontal="center" vertical="center"/>
    </xf>
    <xf numFmtId="0" fontId="6" fillId="5" borderId="44" xfId="2" applyFont="1" applyFill="1" applyBorder="1" applyAlignment="1">
      <alignment horizontal="center" vertical="center"/>
    </xf>
    <xf numFmtId="0" fontId="6" fillId="5" borderId="59" xfId="2" applyFont="1" applyFill="1" applyBorder="1" applyAlignment="1">
      <alignment horizontal="center" vertical="center"/>
    </xf>
    <xf numFmtId="0" fontId="6" fillId="5" borderId="55" xfId="2" applyFont="1" applyFill="1" applyBorder="1" applyAlignment="1">
      <alignment horizontal="center" vertical="center"/>
    </xf>
    <xf numFmtId="0" fontId="6" fillId="5" borderId="0" xfId="2" applyFont="1" applyFill="1" applyBorder="1" applyAlignment="1">
      <alignment horizontal="center" vertical="center"/>
    </xf>
    <xf numFmtId="0" fontId="6" fillId="5" borderId="33" xfId="2" applyFont="1" applyFill="1" applyBorder="1" applyAlignment="1">
      <alignment horizontal="center" vertical="center"/>
    </xf>
    <xf numFmtId="0" fontId="6" fillId="5" borderId="47" xfId="2" applyFont="1" applyFill="1" applyBorder="1" applyAlignment="1">
      <alignment horizontal="center" vertical="center"/>
    </xf>
    <xf numFmtId="0" fontId="6" fillId="5" borderId="48" xfId="2" applyFont="1" applyFill="1" applyBorder="1" applyAlignment="1">
      <alignment horizontal="center" vertical="center"/>
    </xf>
    <xf numFmtId="0" fontId="6" fillId="5" borderId="60" xfId="2" applyFont="1" applyFill="1" applyBorder="1" applyAlignment="1">
      <alignment horizontal="center" vertical="center"/>
    </xf>
    <xf numFmtId="0" fontId="6" fillId="0" borderId="58" xfId="2" applyFont="1" applyBorder="1" applyAlignment="1">
      <alignment horizontal="center" vertical="center"/>
    </xf>
    <xf numFmtId="0" fontId="6" fillId="0" borderId="63" xfId="2" applyFont="1" applyBorder="1" applyAlignment="1">
      <alignment horizontal="center" vertical="center"/>
    </xf>
    <xf numFmtId="0" fontId="6" fillId="0" borderId="64" xfId="2" applyFont="1" applyBorder="1" applyAlignment="1">
      <alignment horizontal="center" vertical="center"/>
    </xf>
    <xf numFmtId="0" fontId="7" fillId="0" borderId="63" xfId="2" applyFont="1" applyBorder="1" applyAlignment="1">
      <alignment horizontal="center" vertical="center"/>
    </xf>
    <xf numFmtId="0" fontId="5" fillId="0" borderId="13" xfId="2" applyFont="1" applyBorder="1" applyAlignment="1" applyProtection="1">
      <alignment horizontal="left" vertical="center"/>
      <protection locked="0"/>
    </xf>
    <xf numFmtId="0" fontId="5" fillId="0" borderId="32" xfId="2" applyFont="1" applyBorder="1" applyAlignment="1" applyProtection="1">
      <alignment horizontal="left" vertical="center"/>
      <protection locked="0"/>
    </xf>
    <xf numFmtId="0" fontId="5" fillId="0" borderId="36" xfId="2" applyFont="1" applyBorder="1" applyAlignment="1" applyProtection="1">
      <alignment horizontal="left" vertical="center"/>
      <protection locked="0"/>
    </xf>
    <xf numFmtId="0" fontId="5" fillId="0" borderId="38" xfId="2" applyFont="1" applyBorder="1" applyAlignment="1" applyProtection="1">
      <alignment horizontal="left" vertical="center"/>
      <protection locked="0"/>
    </xf>
    <xf numFmtId="165" fontId="15" fillId="0" borderId="2" xfId="2" applyNumberFormat="1" applyFont="1" applyBorder="1" applyAlignment="1">
      <alignment horizontal="center" vertical="center" textRotation="90"/>
    </xf>
    <xf numFmtId="165" fontId="15" fillId="0" borderId="8" xfId="2" applyNumberFormat="1" applyFont="1" applyBorder="1" applyAlignment="1">
      <alignment horizontal="center" vertical="center" textRotation="90"/>
    </xf>
    <xf numFmtId="0" fontId="10" fillId="0" borderId="34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" fontId="16" fillId="0" borderId="34" xfId="1" applyNumberFormat="1" applyFont="1" applyBorder="1" applyAlignment="1">
      <alignment horizontal="center" vertical="center"/>
    </xf>
    <xf numFmtId="1" fontId="16" fillId="0" borderId="62" xfId="1" applyNumberFormat="1" applyFont="1" applyBorder="1" applyAlignment="1">
      <alignment horizontal="center" vertical="center"/>
    </xf>
    <xf numFmtId="0" fontId="5" fillId="0" borderId="20" xfId="2" applyFont="1" applyBorder="1" applyAlignment="1" applyProtection="1">
      <alignment horizontal="left" vertical="center"/>
      <protection locked="0"/>
    </xf>
    <xf numFmtId="0" fontId="5" fillId="0" borderId="21" xfId="2" applyFont="1" applyBorder="1" applyAlignment="1" applyProtection="1">
      <alignment horizontal="left" vertical="center"/>
      <protection locked="0"/>
    </xf>
    <xf numFmtId="165" fontId="15" fillId="0" borderId="23" xfId="2" applyNumberFormat="1" applyFont="1" applyBorder="1" applyAlignment="1">
      <alignment horizontal="center" vertical="center" textRotation="90"/>
    </xf>
    <xf numFmtId="0" fontId="10" fillId="0" borderId="26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 textRotation="90"/>
    </xf>
    <xf numFmtId="0" fontId="6" fillId="0" borderId="14" xfId="2" applyFont="1" applyBorder="1" applyAlignment="1">
      <alignment horizontal="center" vertical="center" textRotation="90"/>
    </xf>
    <xf numFmtId="0" fontId="5" fillId="0" borderId="16" xfId="2" applyFont="1" applyBorder="1" applyAlignment="1" applyProtection="1">
      <alignment horizontal="left" vertical="center"/>
      <protection locked="0"/>
    </xf>
    <xf numFmtId="0" fontId="5" fillId="0" borderId="2" xfId="2" applyFont="1" applyBorder="1" applyAlignment="1" applyProtection="1">
      <alignment horizontal="left" vertical="center"/>
      <protection locked="0"/>
    </xf>
    <xf numFmtId="0" fontId="5" fillId="0" borderId="23" xfId="2" applyFont="1" applyBorder="1" applyAlignment="1" applyProtection="1">
      <alignment horizontal="left" vertical="center"/>
      <protection locked="0"/>
    </xf>
    <xf numFmtId="0" fontId="10" fillId="0" borderId="4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19" fillId="4" borderId="1" xfId="2" applyFont="1" applyFill="1" applyBorder="1" applyAlignment="1" applyProtection="1">
      <alignment horizontal="center" vertical="center"/>
      <protection locked="0"/>
    </xf>
    <xf numFmtId="0" fontId="19" fillId="4" borderId="2" xfId="2" applyFont="1" applyFill="1" applyBorder="1" applyAlignment="1" applyProtection="1">
      <alignment horizontal="center" vertical="center"/>
      <protection locked="0"/>
    </xf>
    <xf numFmtId="0" fontId="19" fillId="4" borderId="17" xfId="2" applyFont="1" applyFill="1" applyBorder="1" applyAlignment="1" applyProtection="1">
      <alignment horizontal="center" vertical="center"/>
      <protection locked="0"/>
    </xf>
    <xf numFmtId="0" fontId="19" fillId="4" borderId="7" xfId="2" applyFont="1" applyFill="1" applyBorder="1" applyAlignment="1" applyProtection="1">
      <alignment horizontal="center" vertical="center"/>
      <protection locked="0"/>
    </xf>
    <xf numFmtId="0" fontId="19" fillId="4" borderId="8" xfId="2" applyFont="1" applyFill="1" applyBorder="1" applyAlignment="1" applyProtection="1">
      <alignment horizontal="center" vertical="center"/>
      <protection locked="0"/>
    </xf>
    <xf numFmtId="0" fontId="19" fillId="4" borderId="38" xfId="2" applyFont="1" applyFill="1" applyBorder="1" applyAlignment="1" applyProtection="1">
      <alignment horizontal="center" vertical="center"/>
      <protection locked="0"/>
    </xf>
    <xf numFmtId="0" fontId="9" fillId="0" borderId="3" xfId="2" applyFont="1" applyBorder="1" applyAlignment="1">
      <alignment horizontal="center" textRotation="90"/>
    </xf>
    <xf numFmtId="0" fontId="9" fillId="0" borderId="4" xfId="2" applyFont="1" applyBorder="1" applyAlignment="1">
      <alignment horizontal="center" textRotation="90"/>
    </xf>
    <xf numFmtId="0" fontId="9" fillId="0" borderId="9" xfId="2" applyFont="1" applyBorder="1" applyAlignment="1">
      <alignment horizontal="center" textRotation="90"/>
    </xf>
    <xf numFmtId="0" fontId="9" fillId="0" borderId="10" xfId="2" applyFont="1" applyBorder="1" applyAlignment="1">
      <alignment horizontal="center" textRotation="90"/>
    </xf>
    <xf numFmtId="0" fontId="9" fillId="0" borderId="6" xfId="2" applyFont="1" applyBorder="1" applyAlignment="1">
      <alignment horizontal="center" textRotation="90"/>
    </xf>
    <xf numFmtId="0" fontId="9" fillId="0" borderId="14" xfId="2" applyFont="1" applyBorder="1" applyAlignment="1">
      <alignment horizontal="center" textRotation="90"/>
    </xf>
    <xf numFmtId="0" fontId="6" fillId="0" borderId="46" xfId="2" applyFont="1" applyBorder="1" applyAlignment="1">
      <alignment horizontal="center" vertical="center" textRotation="90"/>
    </xf>
    <xf numFmtId="0" fontId="6" fillId="0" borderId="53" xfId="2" applyFont="1" applyBorder="1" applyAlignment="1">
      <alignment horizontal="center" vertical="center" textRotation="90"/>
    </xf>
    <xf numFmtId="0" fontId="6" fillId="0" borderId="23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42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165" fontId="15" fillId="0" borderId="0" xfId="2" applyNumberFormat="1" applyFont="1" applyBorder="1" applyAlignment="1">
      <alignment horizontal="center" vertical="center" textRotation="90"/>
    </xf>
    <xf numFmtId="0" fontId="10" fillId="0" borderId="19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165" fontId="15" fillId="0" borderId="29" xfId="2" applyNumberFormat="1" applyFont="1" applyBorder="1" applyAlignment="1">
      <alignment horizontal="center" vertical="center" textRotation="90"/>
    </xf>
    <xf numFmtId="0" fontId="10" fillId="0" borderId="28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3" fillId="0" borderId="66" xfId="2" applyFont="1" applyBorder="1" applyAlignment="1">
      <alignment horizontal="center" vertical="center"/>
    </xf>
    <xf numFmtId="0" fontId="2" fillId="0" borderId="55" xfId="2" applyFont="1" applyBorder="1" applyAlignment="1" applyProtection="1">
      <alignment horizontal="left" vertical="center"/>
      <protection locked="0"/>
    </xf>
    <xf numFmtId="0" fontId="2" fillId="0" borderId="0" xfId="2" applyFont="1" applyBorder="1" applyAlignment="1" applyProtection="1">
      <alignment horizontal="left" vertical="center"/>
      <protection locked="0"/>
    </xf>
    <xf numFmtId="0" fontId="10" fillId="0" borderId="3" xfId="2" applyFont="1" applyBorder="1" applyAlignment="1">
      <alignment horizontal="center" vertical="center"/>
    </xf>
    <xf numFmtId="0" fontId="8" fillId="0" borderId="1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8" fillId="0" borderId="17" xfId="2" applyFont="1" applyBorder="1" applyAlignment="1" applyProtection="1">
      <alignment horizontal="center" vertical="center"/>
      <protection locked="0"/>
    </xf>
    <xf numFmtId="0" fontId="8" fillId="0" borderId="7" xfId="2" applyFont="1" applyBorder="1" applyAlignment="1" applyProtection="1">
      <alignment horizontal="center" vertical="center"/>
      <protection locked="0"/>
    </xf>
    <xf numFmtId="0" fontId="8" fillId="0" borderId="8" xfId="2" applyFont="1" applyBorder="1" applyAlignment="1" applyProtection="1">
      <alignment horizontal="center" vertical="center"/>
      <protection locked="0"/>
    </xf>
    <xf numFmtId="0" fontId="8" fillId="0" borderId="38" xfId="2" applyFont="1" applyBorder="1" applyAlignment="1" applyProtection="1">
      <alignment horizontal="center" vertical="center"/>
      <protection locked="0"/>
    </xf>
    <xf numFmtId="0" fontId="5" fillId="0" borderId="9" xfId="2" applyFont="1" applyBorder="1" applyAlignment="1">
      <alignment horizontal="center" textRotation="90"/>
    </xf>
    <xf numFmtId="0" fontId="5" fillId="0" borderId="10" xfId="2" applyFont="1" applyBorder="1" applyAlignment="1">
      <alignment horizontal="center" textRotation="90"/>
    </xf>
    <xf numFmtId="0" fontId="5" fillId="0" borderId="6" xfId="2" applyFont="1" applyBorder="1" applyAlignment="1">
      <alignment horizontal="center" textRotation="90"/>
    </xf>
    <xf numFmtId="0" fontId="5" fillId="0" borderId="14" xfId="2" applyFont="1" applyBorder="1" applyAlignment="1">
      <alignment horizontal="center" textRotation="90"/>
    </xf>
    <xf numFmtId="0" fontId="6" fillId="0" borderId="31" xfId="2" applyFont="1" applyBorder="1" applyAlignment="1">
      <alignment horizontal="center" vertical="center" textRotation="90"/>
    </xf>
  </cellXfs>
  <cellStyles count="4">
    <cellStyle name="normální" xfId="0" builtinId="0"/>
    <cellStyle name="normální 2" xfId="3"/>
    <cellStyle name="normální_Tab Poč Star" xfId="2"/>
    <cellStyle name="normální_Vzorec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1"/>
  <sheetViews>
    <sheetView topLeftCell="A3" zoomScale="75" zoomScaleNormal="75" workbookViewId="0">
      <selection activeCell="AB20" sqref="AB20"/>
    </sheetView>
  </sheetViews>
  <sheetFormatPr defaultRowHeight="15.75"/>
  <cols>
    <col min="1" max="1" width="3.5703125" style="1" customWidth="1"/>
    <col min="2" max="2" width="9" style="1" customWidth="1"/>
    <col min="3" max="3" width="14.28515625" style="1" customWidth="1"/>
    <col min="4" max="4" width="3.85546875" style="1" customWidth="1"/>
    <col min="5" max="5" width="1.7109375" style="1" customWidth="1"/>
    <col min="6" max="7" width="3.85546875" style="1" customWidth="1"/>
    <col min="8" max="8" width="1.7109375" style="1" customWidth="1"/>
    <col min="9" max="10" width="3.85546875" style="1" customWidth="1"/>
    <col min="11" max="11" width="1.7109375" style="1" customWidth="1"/>
    <col min="12" max="13" width="3.85546875" style="1" customWidth="1"/>
    <col min="14" max="14" width="1.7109375" style="1" customWidth="1"/>
    <col min="15" max="16" width="3.85546875" style="1" customWidth="1"/>
    <col min="17" max="17" width="1.7109375" style="1" customWidth="1"/>
    <col min="18" max="19" width="3.85546875" style="1" customWidth="1"/>
    <col min="20" max="20" width="1.7109375" style="1" customWidth="1"/>
    <col min="21" max="21" width="3.85546875" style="1" customWidth="1"/>
    <col min="22" max="23" width="3.85546875" style="1" hidden="1" customWidth="1"/>
    <col min="24" max="24" width="3.85546875" style="1" customWidth="1"/>
    <col min="25" max="25" width="1.7109375" style="1" customWidth="1"/>
    <col min="26" max="26" width="3.85546875" style="1" customWidth="1"/>
    <col min="27" max="28" width="4.5703125" style="1" customWidth="1"/>
    <col min="29" max="16384" width="9.140625" style="1"/>
  </cols>
  <sheetData>
    <row r="1" spans="1:28" ht="26.25">
      <c r="A1" s="383"/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  <c r="X1" s="383"/>
      <c r="Y1" s="383"/>
      <c r="Z1" s="383"/>
      <c r="AA1" s="383"/>
      <c r="AB1" s="383"/>
    </row>
    <row r="2" spans="1:28" ht="16.5" thickBot="1">
      <c r="AA2" s="2"/>
      <c r="AB2" s="2"/>
    </row>
    <row r="3" spans="1:28" ht="57.95" customHeight="1">
      <c r="A3" s="384" t="s">
        <v>0</v>
      </c>
      <c r="B3" s="385"/>
      <c r="C3" s="385"/>
      <c r="D3" s="386" t="str">
        <f>B5</f>
        <v>Olymp Praha</v>
      </c>
      <c r="E3" s="387"/>
      <c r="F3" s="387"/>
      <c r="G3" s="387" t="str">
        <f>B7</f>
        <v>Slavia ČB</v>
      </c>
      <c r="H3" s="387"/>
      <c r="I3" s="387"/>
      <c r="J3" s="387" t="str">
        <f>B9</f>
        <v>U.Hradiště</v>
      </c>
      <c r="K3" s="387"/>
      <c r="L3" s="387"/>
      <c r="M3" s="387" t="str">
        <f>B11</f>
        <v>Drásov</v>
      </c>
      <c r="N3" s="387"/>
      <c r="O3" s="387"/>
      <c r="P3" s="390" t="s">
        <v>1</v>
      </c>
      <c r="Q3" s="391"/>
      <c r="R3" s="391"/>
      <c r="S3" s="391" t="s">
        <v>2</v>
      </c>
      <c r="T3" s="391"/>
      <c r="U3" s="391"/>
      <c r="V3" s="3"/>
      <c r="W3" s="3"/>
      <c r="X3" s="391" t="s">
        <v>3</v>
      </c>
      <c r="Y3" s="391"/>
      <c r="Z3" s="394"/>
      <c r="AA3" s="396" t="s">
        <v>4</v>
      </c>
      <c r="AB3" s="365" t="s">
        <v>5</v>
      </c>
    </row>
    <row r="4" spans="1:28" ht="58.15" customHeight="1" thickBot="1">
      <c r="A4" s="367" t="s">
        <v>6</v>
      </c>
      <c r="B4" s="368"/>
      <c r="C4" s="368"/>
      <c r="D4" s="388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92"/>
      <c r="Q4" s="393"/>
      <c r="R4" s="393"/>
      <c r="S4" s="393"/>
      <c r="T4" s="393"/>
      <c r="U4" s="393"/>
      <c r="V4" s="4"/>
      <c r="W4" s="4"/>
      <c r="X4" s="393"/>
      <c r="Y4" s="393"/>
      <c r="Z4" s="395"/>
      <c r="AA4" s="397"/>
      <c r="AB4" s="366"/>
    </row>
    <row r="5" spans="1:28" ht="25.15" customHeight="1">
      <c r="A5" s="369" t="s">
        <v>7</v>
      </c>
      <c r="B5" s="370" t="s">
        <v>8</v>
      </c>
      <c r="C5" s="371"/>
      <c r="D5" s="5"/>
      <c r="E5" s="6"/>
      <c r="F5" s="6"/>
      <c r="G5" s="7">
        <f>J20</f>
        <v>2</v>
      </c>
      <c r="H5" s="8" t="s">
        <v>9</v>
      </c>
      <c r="I5" s="9">
        <f>L20</f>
        <v>1</v>
      </c>
      <c r="J5" s="7">
        <f>L18</f>
        <v>1</v>
      </c>
      <c r="K5" s="8" t="s">
        <v>9</v>
      </c>
      <c r="L5" s="9">
        <f>J18</f>
        <v>2</v>
      </c>
      <c r="M5" s="7">
        <f>J16</f>
        <v>2</v>
      </c>
      <c r="N5" s="8" t="s">
        <v>9</v>
      </c>
      <c r="O5" s="10">
        <f>L16</f>
        <v>0</v>
      </c>
      <c r="P5" s="11">
        <f>SUM(G5,J5,M5,)</f>
        <v>5</v>
      </c>
      <c r="Q5" s="12" t="s">
        <v>9</v>
      </c>
      <c r="R5" s="12">
        <f>SUM(I5,L5,O5,)</f>
        <v>3</v>
      </c>
      <c r="S5" s="374">
        <f>IF(G5-I5=2,3,IF(G5-I5=1,2,IF(I5-G5=1,1,0)))+IF(J5-L5=2,3,IF(J5-L5=1,2,IF(L5-J5=1,1,0)))+IF(M5-O5=2,3,IF(M5-O5=1,2,IF(O5-M5=1,1,0)))</f>
        <v>6</v>
      </c>
      <c r="T5" s="374"/>
      <c r="U5" s="374"/>
      <c r="V5" s="375">
        <f>P6/R6</f>
        <v>1.1543624161073827</v>
      </c>
      <c r="W5" s="376">
        <f>S5+V5</f>
        <v>7.1543624161073822</v>
      </c>
      <c r="X5" s="377">
        <f>RANK(W5,W5:W12)</f>
        <v>2</v>
      </c>
      <c r="Y5" s="377"/>
      <c r="Z5" s="378"/>
      <c r="AA5" s="381">
        <f>P6/R6</f>
        <v>1.1543624161073827</v>
      </c>
      <c r="AB5" s="382">
        <f>P5/R5</f>
        <v>1.6666666666666667</v>
      </c>
    </row>
    <row r="6" spans="1:28" ht="25.15" customHeight="1">
      <c r="A6" s="356"/>
      <c r="B6" s="372"/>
      <c r="C6" s="373"/>
      <c r="D6" s="13"/>
      <c r="E6" s="14"/>
      <c r="F6" s="14"/>
      <c r="G6" s="15">
        <f>M20</f>
        <v>63</v>
      </c>
      <c r="H6" s="16" t="s">
        <v>9</v>
      </c>
      <c r="I6" s="17">
        <f>O20</f>
        <v>48</v>
      </c>
      <c r="J6" s="15">
        <f>O18</f>
        <v>58</v>
      </c>
      <c r="K6" s="16" t="s">
        <v>9</v>
      </c>
      <c r="L6" s="17">
        <f>M18</f>
        <v>61</v>
      </c>
      <c r="M6" s="15">
        <f>M16</f>
        <v>51</v>
      </c>
      <c r="N6" s="16" t="s">
        <v>9</v>
      </c>
      <c r="O6" s="18">
        <f>O16</f>
        <v>40</v>
      </c>
      <c r="P6" s="19">
        <f>SUM(G6,J6,M6,)</f>
        <v>172</v>
      </c>
      <c r="Q6" s="20" t="s">
        <v>9</v>
      </c>
      <c r="R6" s="20">
        <f>SUM(I6,L6,O6,)</f>
        <v>149</v>
      </c>
      <c r="S6" s="359"/>
      <c r="T6" s="359"/>
      <c r="U6" s="359"/>
      <c r="V6" s="360"/>
      <c r="W6" s="361"/>
      <c r="X6" s="379"/>
      <c r="Y6" s="379"/>
      <c r="Z6" s="380"/>
      <c r="AA6" s="328"/>
      <c r="AB6" s="330"/>
    </row>
    <row r="7" spans="1:28" ht="25.15" customHeight="1">
      <c r="A7" s="338" t="s">
        <v>10</v>
      </c>
      <c r="B7" s="340" t="s">
        <v>11</v>
      </c>
      <c r="C7" s="341"/>
      <c r="D7" s="21">
        <f>I5</f>
        <v>1</v>
      </c>
      <c r="E7" s="22" t="s">
        <v>9</v>
      </c>
      <c r="F7" s="23">
        <f>G5</f>
        <v>2</v>
      </c>
      <c r="G7" s="14"/>
      <c r="H7" s="14"/>
      <c r="I7" s="14"/>
      <c r="J7" s="24">
        <f>J17</f>
        <v>0</v>
      </c>
      <c r="K7" s="22" t="s">
        <v>9</v>
      </c>
      <c r="L7" s="23">
        <f>L17</f>
        <v>2</v>
      </c>
      <c r="M7" s="24">
        <f>L19</f>
        <v>0</v>
      </c>
      <c r="N7" s="22" t="s">
        <v>9</v>
      </c>
      <c r="O7" s="25">
        <f>J19</f>
        <v>2</v>
      </c>
      <c r="P7" s="26">
        <f>SUM(D7,J7,M7,)</f>
        <v>1</v>
      </c>
      <c r="Q7" s="27" t="s">
        <v>9</v>
      </c>
      <c r="R7" s="27">
        <f>SUM(F7,L7,O7,)</f>
        <v>6</v>
      </c>
      <c r="S7" s="359">
        <f>IF(D7-F7=2,3,IF(D7-F7=1,2,IF(F7-D7=1,1,0)))+IF(J7-L7=2,3,IF(J7-L7=1,2,IF(L7-J7=1,1,0)))+IF(M7-O7=2,3,IF(M7-O7=1,2,IF(O7-M7=1,1,0)))</f>
        <v>1</v>
      </c>
      <c r="T7" s="359"/>
      <c r="U7" s="359"/>
      <c r="V7" s="360">
        <f>P8/R8</f>
        <v>0.57055214723926384</v>
      </c>
      <c r="W7" s="348">
        <f>S7+V7</f>
        <v>1.5705521472392638</v>
      </c>
      <c r="X7" s="350">
        <f>RANK(W7,W5:W12)</f>
        <v>4</v>
      </c>
      <c r="Y7" s="351"/>
      <c r="Z7" s="352"/>
      <c r="AA7" s="328">
        <f>P8/R8</f>
        <v>0.57055214723926384</v>
      </c>
      <c r="AB7" s="330">
        <f>P7/R7</f>
        <v>0.16666666666666666</v>
      </c>
    </row>
    <row r="8" spans="1:28" ht="25.15" customHeight="1">
      <c r="A8" s="356"/>
      <c r="B8" s="357"/>
      <c r="C8" s="358"/>
      <c r="D8" s="28">
        <f>I6</f>
        <v>48</v>
      </c>
      <c r="E8" s="16" t="s">
        <v>9</v>
      </c>
      <c r="F8" s="17">
        <f>G6</f>
        <v>63</v>
      </c>
      <c r="G8" s="29"/>
      <c r="H8" s="29"/>
      <c r="I8" s="29"/>
      <c r="J8" s="15">
        <f>M17</f>
        <v>17</v>
      </c>
      <c r="K8" s="16" t="s">
        <v>9</v>
      </c>
      <c r="L8" s="17">
        <f>O17</f>
        <v>50</v>
      </c>
      <c r="M8" s="15">
        <f>O19</f>
        <v>28</v>
      </c>
      <c r="N8" s="16" t="s">
        <v>9</v>
      </c>
      <c r="O8" s="18">
        <f>M19</f>
        <v>50</v>
      </c>
      <c r="P8" s="19">
        <f>SUM(D8,J8,M8,)</f>
        <v>93</v>
      </c>
      <c r="Q8" s="20" t="s">
        <v>9</v>
      </c>
      <c r="R8" s="20">
        <f>SUM(F8,L8,O8,)</f>
        <v>163</v>
      </c>
      <c r="S8" s="359"/>
      <c r="T8" s="359"/>
      <c r="U8" s="359"/>
      <c r="V8" s="360"/>
      <c r="W8" s="361"/>
      <c r="X8" s="362"/>
      <c r="Y8" s="363"/>
      <c r="Z8" s="364"/>
      <c r="AA8" s="328"/>
      <c r="AB8" s="330"/>
    </row>
    <row r="9" spans="1:28" ht="25.15" customHeight="1">
      <c r="A9" s="338" t="s">
        <v>12</v>
      </c>
      <c r="B9" s="340" t="s">
        <v>13</v>
      </c>
      <c r="C9" s="341"/>
      <c r="D9" s="21">
        <f>L5</f>
        <v>2</v>
      </c>
      <c r="E9" s="22" t="s">
        <v>9</v>
      </c>
      <c r="F9" s="23">
        <f>J5</f>
        <v>1</v>
      </c>
      <c r="G9" s="24">
        <f>L7</f>
        <v>2</v>
      </c>
      <c r="H9" s="22" t="s">
        <v>9</v>
      </c>
      <c r="I9" s="23">
        <f>J7</f>
        <v>0</v>
      </c>
      <c r="J9" s="14"/>
      <c r="K9" s="14"/>
      <c r="L9" s="14"/>
      <c r="M9" s="24">
        <f>J21</f>
        <v>2</v>
      </c>
      <c r="N9" s="22" t="s">
        <v>9</v>
      </c>
      <c r="O9" s="25">
        <f>L21</f>
        <v>0</v>
      </c>
      <c r="P9" s="26">
        <f>SUM(D9,G9,M9,)</f>
        <v>6</v>
      </c>
      <c r="Q9" s="27" t="s">
        <v>9</v>
      </c>
      <c r="R9" s="27">
        <f>SUM(I9,F9,O9,)</f>
        <v>1</v>
      </c>
      <c r="S9" s="359">
        <f>IF(D9-F9=2,3,IF(D9-F9=1,2,IF(F9-D9=1,1,0)))+IF(G9-I9=2,3,IF(G9-I9=1,2,IF(I9-G9=1,1,0)))+IF(M9-O9=2,3,IF(M9-O9=1,2,IF(O9-M9=1,1,0)))</f>
        <v>8</v>
      </c>
      <c r="T9" s="359"/>
      <c r="U9" s="359"/>
      <c r="V9" s="360">
        <f>P10/R10</f>
        <v>1.6597938144329898</v>
      </c>
      <c r="W9" s="348">
        <f>S9+V9</f>
        <v>9.6597938144329891</v>
      </c>
      <c r="X9" s="350">
        <f>RANK(W9,W5:W12)</f>
        <v>1</v>
      </c>
      <c r="Y9" s="351"/>
      <c r="Z9" s="352"/>
      <c r="AA9" s="328">
        <f>P10/R10</f>
        <v>1.6597938144329898</v>
      </c>
      <c r="AB9" s="330">
        <f>P9/R9</f>
        <v>6</v>
      </c>
    </row>
    <row r="10" spans="1:28" ht="25.15" customHeight="1">
      <c r="A10" s="356"/>
      <c r="B10" s="357"/>
      <c r="C10" s="358"/>
      <c r="D10" s="28">
        <f>L6</f>
        <v>61</v>
      </c>
      <c r="E10" s="16" t="s">
        <v>9</v>
      </c>
      <c r="F10" s="17">
        <f>J6</f>
        <v>58</v>
      </c>
      <c r="G10" s="15">
        <f>L8</f>
        <v>50</v>
      </c>
      <c r="H10" s="16" t="s">
        <v>9</v>
      </c>
      <c r="I10" s="17">
        <f>J8</f>
        <v>17</v>
      </c>
      <c r="J10" s="29"/>
      <c r="K10" s="29"/>
      <c r="L10" s="29"/>
      <c r="M10" s="15">
        <f>M21</f>
        <v>50</v>
      </c>
      <c r="N10" s="16" t="s">
        <v>9</v>
      </c>
      <c r="O10" s="18">
        <f>O21</f>
        <v>22</v>
      </c>
      <c r="P10" s="19">
        <f>SUM(D10,G10,M10,)</f>
        <v>161</v>
      </c>
      <c r="Q10" s="20" t="s">
        <v>9</v>
      </c>
      <c r="R10" s="20">
        <f>SUM(I10,F10,O10,)</f>
        <v>97</v>
      </c>
      <c r="S10" s="359"/>
      <c r="T10" s="359"/>
      <c r="U10" s="359"/>
      <c r="V10" s="360"/>
      <c r="W10" s="361"/>
      <c r="X10" s="362"/>
      <c r="Y10" s="363"/>
      <c r="Z10" s="364"/>
      <c r="AA10" s="328"/>
      <c r="AB10" s="330"/>
    </row>
    <row r="11" spans="1:28" ht="25.15" customHeight="1">
      <c r="A11" s="338" t="s">
        <v>14</v>
      </c>
      <c r="B11" s="340" t="s">
        <v>15</v>
      </c>
      <c r="C11" s="341"/>
      <c r="D11" s="21">
        <f>O5</f>
        <v>0</v>
      </c>
      <c r="E11" s="22" t="s">
        <v>9</v>
      </c>
      <c r="F11" s="23">
        <f>M5</f>
        <v>2</v>
      </c>
      <c r="G11" s="24">
        <f>O7</f>
        <v>2</v>
      </c>
      <c r="H11" s="22" t="s">
        <v>9</v>
      </c>
      <c r="I11" s="23">
        <f>M7</f>
        <v>0</v>
      </c>
      <c r="J11" s="24">
        <f>O9</f>
        <v>0</v>
      </c>
      <c r="K11" s="22" t="s">
        <v>9</v>
      </c>
      <c r="L11" s="23">
        <f>M9</f>
        <v>2</v>
      </c>
      <c r="M11" s="14"/>
      <c r="N11" s="14"/>
      <c r="O11" s="30"/>
      <c r="P11" s="26">
        <f>SUM(G11,J11,D11,)</f>
        <v>2</v>
      </c>
      <c r="Q11" s="27" t="s">
        <v>9</v>
      </c>
      <c r="R11" s="27">
        <f>SUM(I11,L11,F11,)</f>
        <v>4</v>
      </c>
      <c r="S11" s="344">
        <f>IF(D11-F11=2,3,IF(D11-F11=1,2,IF(F11-D11=1,1,0)))+IF(G11-I11=2,3,IF(G11-I11=1,2,IF(I11-G11=1,1,0)))+IF(J11-L11=2,3,IF(J11-L11=1,2,IF(L11-J11=1,1,0)))</f>
        <v>3</v>
      </c>
      <c r="T11" s="344"/>
      <c r="U11" s="344"/>
      <c r="V11" s="346">
        <f>P12/R12</f>
        <v>0.86821705426356588</v>
      </c>
      <c r="W11" s="348">
        <f>S11+V11</f>
        <v>3.8682170542635657</v>
      </c>
      <c r="X11" s="350">
        <f>RANK(W11,W5:W12)</f>
        <v>3</v>
      </c>
      <c r="Y11" s="351"/>
      <c r="Z11" s="352"/>
      <c r="AA11" s="328">
        <f>P12/R12</f>
        <v>0.86821705426356588</v>
      </c>
      <c r="AB11" s="330">
        <f>P11/R11</f>
        <v>0.5</v>
      </c>
    </row>
    <row r="12" spans="1:28" ht="25.15" customHeight="1" thickBot="1">
      <c r="A12" s="339"/>
      <c r="B12" s="342"/>
      <c r="C12" s="343"/>
      <c r="D12" s="31">
        <f>O6</f>
        <v>40</v>
      </c>
      <c r="E12" s="32" t="s">
        <v>9</v>
      </c>
      <c r="F12" s="33">
        <f>M6</f>
        <v>51</v>
      </c>
      <c r="G12" s="34">
        <f>O8</f>
        <v>50</v>
      </c>
      <c r="H12" s="32" t="s">
        <v>9</v>
      </c>
      <c r="I12" s="33">
        <f>M8</f>
        <v>28</v>
      </c>
      <c r="J12" s="34">
        <f>O10</f>
        <v>22</v>
      </c>
      <c r="K12" s="32" t="s">
        <v>9</v>
      </c>
      <c r="L12" s="33">
        <f>M10</f>
        <v>50</v>
      </c>
      <c r="M12" s="35"/>
      <c r="N12" s="35"/>
      <c r="O12" s="36"/>
      <c r="P12" s="37">
        <f>SUM(G12,J12,D12,)</f>
        <v>112</v>
      </c>
      <c r="Q12" s="38" t="s">
        <v>9</v>
      </c>
      <c r="R12" s="38">
        <f>SUM(I12,L12,F12,)</f>
        <v>129</v>
      </c>
      <c r="S12" s="345"/>
      <c r="T12" s="345"/>
      <c r="U12" s="345"/>
      <c r="V12" s="347"/>
      <c r="W12" s="349"/>
      <c r="X12" s="353"/>
      <c r="Y12" s="354"/>
      <c r="Z12" s="355"/>
      <c r="AA12" s="329"/>
      <c r="AB12" s="331"/>
    </row>
    <row r="13" spans="1:28" ht="25.15" customHeight="1">
      <c r="A13" s="332"/>
      <c r="B13" s="332"/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</row>
    <row r="14" spans="1:28" ht="16.5" thickBot="1"/>
    <row r="15" spans="1:28" ht="30" customHeight="1" thickBot="1">
      <c r="A15" s="39"/>
      <c r="B15" s="40" t="s">
        <v>16</v>
      </c>
      <c r="C15" s="333" t="s">
        <v>17</v>
      </c>
      <c r="D15" s="333"/>
      <c r="E15" s="333"/>
      <c r="F15" s="333"/>
      <c r="G15" s="333"/>
      <c r="H15" s="333"/>
      <c r="I15" s="334"/>
      <c r="J15" s="335" t="s">
        <v>18</v>
      </c>
      <c r="K15" s="336"/>
      <c r="L15" s="336"/>
      <c r="M15" s="336" t="s">
        <v>19</v>
      </c>
      <c r="N15" s="336"/>
      <c r="O15" s="336"/>
      <c r="P15" s="336" t="s">
        <v>20</v>
      </c>
      <c r="Q15" s="336"/>
      <c r="R15" s="336"/>
      <c r="S15" s="336" t="s">
        <v>21</v>
      </c>
      <c r="T15" s="336"/>
      <c r="U15" s="336"/>
      <c r="V15" s="41"/>
      <c r="W15" s="41"/>
      <c r="X15" s="336" t="s">
        <v>22</v>
      </c>
      <c r="Y15" s="336"/>
      <c r="Z15" s="337"/>
      <c r="AA15" s="42" t="s">
        <v>23</v>
      </c>
      <c r="AB15" s="43" t="s">
        <v>24</v>
      </c>
    </row>
    <row r="16" spans="1:28" ht="30" customHeight="1">
      <c r="A16" s="44" t="s">
        <v>7</v>
      </c>
      <c r="B16" s="45" t="s">
        <v>25</v>
      </c>
      <c r="C16" s="46" t="str">
        <f>B5</f>
        <v>Olymp Praha</v>
      </c>
      <c r="D16" s="47" t="s">
        <v>26</v>
      </c>
      <c r="E16" s="325" t="str">
        <f>B11</f>
        <v>Drásov</v>
      </c>
      <c r="F16" s="325"/>
      <c r="G16" s="325"/>
      <c r="H16" s="325"/>
      <c r="I16" s="325"/>
      <c r="J16" s="48">
        <f t="shared" ref="J16:J21" si="0">IF(P16&gt;R16,1,0)+IF(S16&gt;U16,1,0)+IF(X16&gt;Z16,1,0)</f>
        <v>2</v>
      </c>
      <c r="K16" s="49" t="s">
        <v>9</v>
      </c>
      <c r="L16" s="50">
        <f t="shared" ref="L16:L21" si="1">IF(R16&gt;P16,1,0)+IF(U16&gt;S16,1,0)+IF(Z16&gt;X16,1,0)</f>
        <v>0</v>
      </c>
      <c r="M16" s="51">
        <f t="shared" ref="M16:M21" si="2">P16+S16+X16</f>
        <v>51</v>
      </c>
      <c r="N16" s="52" t="s">
        <v>9</v>
      </c>
      <c r="O16" s="53">
        <f t="shared" ref="O16:O21" si="3">R16+U16+Z16</f>
        <v>40</v>
      </c>
      <c r="P16" s="54">
        <v>25</v>
      </c>
      <c r="Q16" s="52" t="s">
        <v>9</v>
      </c>
      <c r="R16" s="55">
        <v>16</v>
      </c>
      <c r="S16" s="54">
        <v>26</v>
      </c>
      <c r="T16" s="52" t="s">
        <v>9</v>
      </c>
      <c r="U16" s="55">
        <v>24</v>
      </c>
      <c r="V16" s="50"/>
      <c r="W16" s="50"/>
      <c r="X16" s="54"/>
      <c r="Y16" s="52" t="s">
        <v>9</v>
      </c>
      <c r="Z16" s="50"/>
      <c r="AA16" s="56" t="s">
        <v>6</v>
      </c>
      <c r="AB16" s="57"/>
    </row>
    <row r="17" spans="1:28" ht="30" customHeight="1">
      <c r="A17" s="58" t="s">
        <v>10</v>
      </c>
      <c r="B17" s="59" t="s">
        <v>27</v>
      </c>
      <c r="C17" s="60" t="str">
        <f>B7</f>
        <v>Slavia ČB</v>
      </c>
      <c r="D17" s="61" t="s">
        <v>26</v>
      </c>
      <c r="E17" s="326" t="str">
        <f>B9</f>
        <v>U.Hradiště</v>
      </c>
      <c r="F17" s="326"/>
      <c r="G17" s="326"/>
      <c r="H17" s="326"/>
      <c r="I17" s="326"/>
      <c r="J17" s="62">
        <f t="shared" si="0"/>
        <v>0</v>
      </c>
      <c r="K17" s="63" t="s">
        <v>9</v>
      </c>
      <c r="L17" s="64">
        <f t="shared" si="1"/>
        <v>2</v>
      </c>
      <c r="M17" s="65">
        <f t="shared" si="2"/>
        <v>17</v>
      </c>
      <c r="N17" s="66" t="s">
        <v>9</v>
      </c>
      <c r="O17" s="67">
        <f t="shared" si="3"/>
        <v>50</v>
      </c>
      <c r="P17" s="68">
        <v>10</v>
      </c>
      <c r="Q17" s="66" t="s">
        <v>9</v>
      </c>
      <c r="R17" s="69">
        <v>25</v>
      </c>
      <c r="S17" s="68">
        <v>7</v>
      </c>
      <c r="T17" s="66" t="s">
        <v>9</v>
      </c>
      <c r="U17" s="69">
        <v>25</v>
      </c>
      <c r="V17" s="64"/>
      <c r="W17" s="64"/>
      <c r="X17" s="68"/>
      <c r="Y17" s="66" t="s">
        <v>9</v>
      </c>
      <c r="Z17" s="64"/>
      <c r="AA17" s="70" t="s">
        <v>6</v>
      </c>
      <c r="AB17" s="71"/>
    </row>
    <row r="18" spans="1:28" ht="30" customHeight="1">
      <c r="A18" s="58" t="s">
        <v>12</v>
      </c>
      <c r="B18" s="59" t="s">
        <v>28</v>
      </c>
      <c r="C18" s="60" t="str">
        <f>B9</f>
        <v>U.Hradiště</v>
      </c>
      <c r="D18" s="61" t="s">
        <v>26</v>
      </c>
      <c r="E18" s="326" t="str">
        <f>B5</f>
        <v>Olymp Praha</v>
      </c>
      <c r="F18" s="326"/>
      <c r="G18" s="326"/>
      <c r="H18" s="326"/>
      <c r="I18" s="326"/>
      <c r="J18" s="62">
        <f t="shared" si="0"/>
        <v>2</v>
      </c>
      <c r="K18" s="63" t="s">
        <v>9</v>
      </c>
      <c r="L18" s="64">
        <f t="shared" si="1"/>
        <v>1</v>
      </c>
      <c r="M18" s="65">
        <f t="shared" si="2"/>
        <v>61</v>
      </c>
      <c r="N18" s="66" t="s">
        <v>9</v>
      </c>
      <c r="O18" s="67">
        <f t="shared" si="3"/>
        <v>58</v>
      </c>
      <c r="P18" s="72">
        <v>21</v>
      </c>
      <c r="Q18" s="73" t="s">
        <v>9</v>
      </c>
      <c r="R18" s="69">
        <v>25</v>
      </c>
      <c r="S18" s="68">
        <v>25</v>
      </c>
      <c r="T18" s="66" t="s">
        <v>9</v>
      </c>
      <c r="U18" s="69">
        <v>23</v>
      </c>
      <c r="V18" s="64"/>
      <c r="W18" s="64"/>
      <c r="X18" s="68">
        <v>15</v>
      </c>
      <c r="Y18" s="66" t="s">
        <v>9</v>
      </c>
      <c r="Z18" s="64">
        <v>10</v>
      </c>
      <c r="AA18" s="70" t="s">
        <v>6</v>
      </c>
      <c r="AB18" s="71"/>
    </row>
    <row r="19" spans="1:28" ht="30" customHeight="1">
      <c r="A19" s="58" t="s">
        <v>14</v>
      </c>
      <c r="B19" s="59" t="s">
        <v>29</v>
      </c>
      <c r="C19" s="60" t="str">
        <f>B11</f>
        <v>Drásov</v>
      </c>
      <c r="D19" s="61" t="s">
        <v>26</v>
      </c>
      <c r="E19" s="326" t="str">
        <f>B7</f>
        <v>Slavia ČB</v>
      </c>
      <c r="F19" s="326"/>
      <c r="G19" s="326"/>
      <c r="H19" s="326"/>
      <c r="I19" s="326"/>
      <c r="J19" s="62">
        <f t="shared" si="0"/>
        <v>2</v>
      </c>
      <c r="K19" s="63" t="s">
        <v>9</v>
      </c>
      <c r="L19" s="64">
        <f t="shared" si="1"/>
        <v>0</v>
      </c>
      <c r="M19" s="65">
        <f t="shared" si="2"/>
        <v>50</v>
      </c>
      <c r="N19" s="66" t="s">
        <v>9</v>
      </c>
      <c r="O19" s="67">
        <f t="shared" si="3"/>
        <v>28</v>
      </c>
      <c r="P19" s="68">
        <v>25</v>
      </c>
      <c r="Q19" s="66" t="s">
        <v>9</v>
      </c>
      <c r="R19" s="69">
        <v>14</v>
      </c>
      <c r="S19" s="68">
        <v>25</v>
      </c>
      <c r="T19" s="66" t="s">
        <v>9</v>
      </c>
      <c r="U19" s="69">
        <v>14</v>
      </c>
      <c r="V19" s="64"/>
      <c r="W19" s="64"/>
      <c r="X19" s="68"/>
      <c r="Y19" s="66" t="s">
        <v>9</v>
      </c>
      <c r="Z19" s="64"/>
      <c r="AA19" s="70" t="s">
        <v>6</v>
      </c>
      <c r="AB19" s="71"/>
    </row>
    <row r="20" spans="1:28" ht="30" customHeight="1">
      <c r="A20" s="58" t="s">
        <v>30</v>
      </c>
      <c r="B20" s="59" t="s">
        <v>31</v>
      </c>
      <c r="C20" s="60" t="str">
        <f>B5</f>
        <v>Olymp Praha</v>
      </c>
      <c r="D20" s="61" t="s">
        <v>26</v>
      </c>
      <c r="E20" s="326" t="str">
        <f>B7</f>
        <v>Slavia ČB</v>
      </c>
      <c r="F20" s="326"/>
      <c r="G20" s="326"/>
      <c r="H20" s="326"/>
      <c r="I20" s="326"/>
      <c r="J20" s="62">
        <f t="shared" si="0"/>
        <v>2</v>
      </c>
      <c r="K20" s="63" t="s">
        <v>9</v>
      </c>
      <c r="L20" s="64">
        <f t="shared" si="1"/>
        <v>1</v>
      </c>
      <c r="M20" s="65">
        <f t="shared" si="2"/>
        <v>63</v>
      </c>
      <c r="N20" s="66" t="s">
        <v>9</v>
      </c>
      <c r="O20" s="67">
        <f t="shared" si="3"/>
        <v>48</v>
      </c>
      <c r="P20" s="72">
        <v>25</v>
      </c>
      <c r="Q20" s="66" t="s">
        <v>9</v>
      </c>
      <c r="R20" s="69">
        <v>12</v>
      </c>
      <c r="S20" s="68">
        <v>23</v>
      </c>
      <c r="T20" s="66" t="s">
        <v>9</v>
      </c>
      <c r="U20" s="69">
        <v>25</v>
      </c>
      <c r="V20" s="64"/>
      <c r="W20" s="64"/>
      <c r="X20" s="68">
        <v>15</v>
      </c>
      <c r="Y20" s="66" t="s">
        <v>9</v>
      </c>
      <c r="Z20" s="64">
        <v>11</v>
      </c>
      <c r="AA20" s="70" t="s">
        <v>6</v>
      </c>
      <c r="AB20" s="71"/>
    </row>
    <row r="21" spans="1:28" ht="30" customHeight="1" thickBot="1">
      <c r="A21" s="74" t="s">
        <v>32</v>
      </c>
      <c r="B21" s="75" t="s">
        <v>33</v>
      </c>
      <c r="C21" s="76" t="str">
        <f>B9</f>
        <v>U.Hradiště</v>
      </c>
      <c r="D21" s="77" t="s">
        <v>26</v>
      </c>
      <c r="E21" s="327" t="str">
        <f>B11</f>
        <v>Drásov</v>
      </c>
      <c r="F21" s="327"/>
      <c r="G21" s="327"/>
      <c r="H21" s="327"/>
      <c r="I21" s="327"/>
      <c r="J21" s="78">
        <f t="shared" si="0"/>
        <v>2</v>
      </c>
      <c r="K21" s="79" t="s">
        <v>9</v>
      </c>
      <c r="L21" s="80">
        <f t="shared" si="1"/>
        <v>0</v>
      </c>
      <c r="M21" s="81">
        <f t="shared" si="2"/>
        <v>50</v>
      </c>
      <c r="N21" s="82" t="s">
        <v>9</v>
      </c>
      <c r="O21" s="83">
        <f t="shared" si="3"/>
        <v>22</v>
      </c>
      <c r="P21" s="84">
        <v>25</v>
      </c>
      <c r="Q21" s="85" t="s">
        <v>9</v>
      </c>
      <c r="R21" s="86">
        <v>8</v>
      </c>
      <c r="S21" s="84">
        <v>25</v>
      </c>
      <c r="T21" s="85" t="s">
        <v>9</v>
      </c>
      <c r="U21" s="86">
        <v>14</v>
      </c>
      <c r="V21" s="87"/>
      <c r="W21" s="87"/>
      <c r="X21" s="84"/>
      <c r="Y21" s="85" t="s">
        <v>9</v>
      </c>
      <c r="Z21" s="87"/>
      <c r="AA21" s="88" t="s">
        <v>6</v>
      </c>
      <c r="AB21" s="89"/>
    </row>
  </sheetData>
  <mergeCells count="57">
    <mergeCell ref="A1:AB1"/>
    <mergeCell ref="A3:C3"/>
    <mergeCell ref="D3:F4"/>
    <mergeCell ref="G3:I4"/>
    <mergeCell ref="J3:L4"/>
    <mergeCell ref="M3:O4"/>
    <mergeCell ref="P3:R4"/>
    <mergeCell ref="S3:U4"/>
    <mergeCell ref="X3:Z4"/>
    <mergeCell ref="AA3:AA4"/>
    <mergeCell ref="AB3:AB4"/>
    <mergeCell ref="A4:C4"/>
    <mergeCell ref="A5:A6"/>
    <mergeCell ref="B5:C6"/>
    <mergeCell ref="S5:U6"/>
    <mergeCell ref="V5:V6"/>
    <mergeCell ref="W5:W6"/>
    <mergeCell ref="X5:Z6"/>
    <mergeCell ref="AA5:AA6"/>
    <mergeCell ref="AB5:AB6"/>
    <mergeCell ref="AA7:AA8"/>
    <mergeCell ref="AB7:AB8"/>
    <mergeCell ref="A9:A10"/>
    <mergeCell ref="B9:C10"/>
    <mergeCell ref="S9:U10"/>
    <mergeCell ref="V9:V10"/>
    <mergeCell ref="W9:W10"/>
    <mergeCell ref="X9:Z10"/>
    <mergeCell ref="AA9:AA10"/>
    <mergeCell ref="AB9:AB10"/>
    <mergeCell ref="A7:A8"/>
    <mergeCell ref="B7:C8"/>
    <mergeCell ref="S7:U8"/>
    <mergeCell ref="V7:V8"/>
    <mergeCell ref="W7:W8"/>
    <mergeCell ref="X7:Z8"/>
    <mergeCell ref="E21:I21"/>
    <mergeCell ref="AA11:AA12"/>
    <mergeCell ref="AB11:AB12"/>
    <mergeCell ref="A13:AB13"/>
    <mergeCell ref="C15:I15"/>
    <mergeCell ref="J15:L15"/>
    <mergeCell ref="M15:O15"/>
    <mergeCell ref="P15:R15"/>
    <mergeCell ref="S15:U15"/>
    <mergeCell ref="X15:Z15"/>
    <mergeCell ref="A11:A12"/>
    <mergeCell ref="B11:C12"/>
    <mergeCell ref="S11:U12"/>
    <mergeCell ref="V11:V12"/>
    <mergeCell ref="W11:W12"/>
    <mergeCell ref="X11:Z12"/>
    <mergeCell ref="E16:I16"/>
    <mergeCell ref="E17:I17"/>
    <mergeCell ref="E18:I18"/>
    <mergeCell ref="E19:I19"/>
    <mergeCell ref="E20:I20"/>
  </mergeCells>
  <pageMargins left="0" right="0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1"/>
  <sheetViews>
    <sheetView topLeftCell="A3" zoomScale="75" zoomScaleNormal="75" workbookViewId="0">
      <selection activeCell="AA20" sqref="AA20"/>
    </sheetView>
  </sheetViews>
  <sheetFormatPr defaultRowHeight="15.75"/>
  <cols>
    <col min="1" max="1" width="3.5703125" style="1" customWidth="1"/>
    <col min="2" max="2" width="9" style="1" customWidth="1"/>
    <col min="3" max="3" width="14.28515625" style="1" customWidth="1"/>
    <col min="4" max="4" width="3.85546875" style="1" customWidth="1"/>
    <col min="5" max="5" width="1.7109375" style="1" customWidth="1"/>
    <col min="6" max="7" width="3.85546875" style="1" customWidth="1"/>
    <col min="8" max="8" width="1.7109375" style="1" customWidth="1"/>
    <col min="9" max="10" width="3.85546875" style="1" customWidth="1"/>
    <col min="11" max="11" width="1.7109375" style="1" customWidth="1"/>
    <col min="12" max="13" width="3.85546875" style="1" customWidth="1"/>
    <col min="14" max="14" width="1.7109375" style="1" customWidth="1"/>
    <col min="15" max="16" width="3.85546875" style="1" customWidth="1"/>
    <col min="17" max="17" width="1.7109375" style="1" customWidth="1"/>
    <col min="18" max="19" width="3.85546875" style="1" customWidth="1"/>
    <col min="20" max="20" width="1.7109375" style="1" customWidth="1"/>
    <col min="21" max="21" width="3.85546875" style="1" customWidth="1"/>
    <col min="22" max="23" width="3.85546875" style="1" hidden="1" customWidth="1"/>
    <col min="24" max="24" width="3.85546875" style="1" customWidth="1"/>
    <col min="25" max="25" width="1.7109375" style="1" customWidth="1"/>
    <col min="26" max="26" width="3.85546875" style="1" customWidth="1"/>
    <col min="27" max="28" width="4.5703125" style="1" customWidth="1"/>
    <col min="29" max="16384" width="9.140625" style="1"/>
  </cols>
  <sheetData>
    <row r="1" spans="1:28" ht="26.25">
      <c r="A1" s="383"/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  <c r="X1" s="383"/>
      <c r="Y1" s="383"/>
      <c r="Z1" s="383"/>
      <c r="AA1" s="383"/>
      <c r="AB1" s="383"/>
    </row>
    <row r="2" spans="1:28" ht="16.5" thickBot="1">
      <c r="AA2" s="2"/>
      <c r="AB2" s="2"/>
    </row>
    <row r="3" spans="1:28" ht="57.95" customHeight="1">
      <c r="A3" s="384" t="s">
        <v>0</v>
      </c>
      <c r="B3" s="385"/>
      <c r="C3" s="385"/>
      <c r="D3" s="386" t="str">
        <f>B5</f>
        <v>Šternberk</v>
      </c>
      <c r="E3" s="387"/>
      <c r="F3" s="387"/>
      <c r="G3" s="387" t="str">
        <f>B7</f>
        <v>Madeta ČB</v>
      </c>
      <c r="H3" s="387"/>
      <c r="I3" s="387"/>
      <c r="J3" s="387" t="str">
        <f>B9</f>
        <v>Karviná</v>
      </c>
      <c r="K3" s="387"/>
      <c r="L3" s="387"/>
      <c r="M3" s="387" t="str">
        <f>B11</f>
        <v>Kroměříž</v>
      </c>
      <c r="N3" s="387"/>
      <c r="O3" s="387"/>
      <c r="P3" s="390" t="s">
        <v>1</v>
      </c>
      <c r="Q3" s="391"/>
      <c r="R3" s="391"/>
      <c r="S3" s="391" t="s">
        <v>2</v>
      </c>
      <c r="T3" s="391"/>
      <c r="U3" s="391"/>
      <c r="V3" s="3"/>
      <c r="W3" s="3"/>
      <c r="X3" s="391" t="s">
        <v>3</v>
      </c>
      <c r="Y3" s="391"/>
      <c r="Z3" s="394"/>
      <c r="AA3" s="396" t="s">
        <v>4</v>
      </c>
      <c r="AB3" s="365" t="s">
        <v>5</v>
      </c>
    </row>
    <row r="4" spans="1:28" ht="58.15" customHeight="1" thickBot="1">
      <c r="A4" s="367" t="s">
        <v>34</v>
      </c>
      <c r="B4" s="368"/>
      <c r="C4" s="368"/>
      <c r="D4" s="388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92"/>
      <c r="Q4" s="393"/>
      <c r="R4" s="393"/>
      <c r="S4" s="393"/>
      <c r="T4" s="393"/>
      <c r="U4" s="393"/>
      <c r="V4" s="4"/>
      <c r="W4" s="4"/>
      <c r="X4" s="393"/>
      <c r="Y4" s="393"/>
      <c r="Z4" s="395"/>
      <c r="AA4" s="397"/>
      <c r="AB4" s="366"/>
    </row>
    <row r="5" spans="1:28" ht="25.15" customHeight="1">
      <c r="A5" s="369" t="s">
        <v>7</v>
      </c>
      <c r="B5" s="370" t="s">
        <v>35</v>
      </c>
      <c r="C5" s="371"/>
      <c r="D5" s="5"/>
      <c r="E5" s="6"/>
      <c r="F5" s="6"/>
      <c r="G5" s="7">
        <f>J20</f>
        <v>2</v>
      </c>
      <c r="H5" s="8" t="s">
        <v>9</v>
      </c>
      <c r="I5" s="9">
        <f>L20</f>
        <v>0</v>
      </c>
      <c r="J5" s="7">
        <f>L18</f>
        <v>2</v>
      </c>
      <c r="K5" s="8" t="s">
        <v>9</v>
      </c>
      <c r="L5" s="9">
        <f>J18</f>
        <v>0</v>
      </c>
      <c r="M5" s="7">
        <f>J16</f>
        <v>2</v>
      </c>
      <c r="N5" s="8" t="s">
        <v>9</v>
      </c>
      <c r="O5" s="10">
        <f>L16</f>
        <v>0</v>
      </c>
      <c r="P5" s="11">
        <f>SUM(G5,J5,M5,)</f>
        <v>6</v>
      </c>
      <c r="Q5" s="12" t="s">
        <v>9</v>
      </c>
      <c r="R5" s="12">
        <f>SUM(I5,L5,O5,)</f>
        <v>0</v>
      </c>
      <c r="S5" s="374">
        <f>IF(G5-I5=2,3,IF(G5-I5=1,2,IF(I5-G5=1,1,0)))+IF(J5-L5=2,3,IF(J5-L5=1,2,IF(L5-J5=1,1,0)))+IF(M5-O5=2,3,IF(M5-O5=1,2,IF(O5-M5=1,1,0)))</f>
        <v>9</v>
      </c>
      <c r="T5" s="374"/>
      <c r="U5" s="374"/>
      <c r="V5" s="375">
        <f>P6/R6</f>
        <v>3.8461538461538463</v>
      </c>
      <c r="W5" s="376">
        <f>S5+V5</f>
        <v>12.846153846153847</v>
      </c>
      <c r="X5" s="377">
        <f>RANK(W5,W5:W12)</f>
        <v>1</v>
      </c>
      <c r="Y5" s="377"/>
      <c r="Z5" s="378"/>
      <c r="AA5" s="381">
        <f>P6/R6</f>
        <v>3.8461538461538463</v>
      </c>
      <c r="AB5" s="382" t="e">
        <f>P5/R5</f>
        <v>#DIV/0!</v>
      </c>
    </row>
    <row r="6" spans="1:28" ht="25.15" customHeight="1">
      <c r="A6" s="356"/>
      <c r="B6" s="372"/>
      <c r="C6" s="373"/>
      <c r="D6" s="13"/>
      <c r="E6" s="14"/>
      <c r="F6" s="14"/>
      <c r="G6" s="15">
        <f>M20</f>
        <v>50</v>
      </c>
      <c r="H6" s="16" t="s">
        <v>9</v>
      </c>
      <c r="I6" s="17">
        <f>O20</f>
        <v>11</v>
      </c>
      <c r="J6" s="15">
        <f>O18</f>
        <v>50</v>
      </c>
      <c r="K6" s="16" t="s">
        <v>9</v>
      </c>
      <c r="L6" s="17">
        <f>M18</f>
        <v>19</v>
      </c>
      <c r="M6" s="15">
        <f>M16</f>
        <v>50</v>
      </c>
      <c r="N6" s="16" t="s">
        <v>9</v>
      </c>
      <c r="O6" s="18">
        <f>O16</f>
        <v>9</v>
      </c>
      <c r="P6" s="19">
        <f>SUM(G6,J6,M6,)</f>
        <v>150</v>
      </c>
      <c r="Q6" s="20" t="s">
        <v>9</v>
      </c>
      <c r="R6" s="20">
        <f>SUM(I6,L6,O6,)</f>
        <v>39</v>
      </c>
      <c r="S6" s="359"/>
      <c r="T6" s="359"/>
      <c r="U6" s="359"/>
      <c r="V6" s="360"/>
      <c r="W6" s="361"/>
      <c r="X6" s="379"/>
      <c r="Y6" s="379"/>
      <c r="Z6" s="380"/>
      <c r="AA6" s="328"/>
      <c r="AB6" s="330"/>
    </row>
    <row r="7" spans="1:28" ht="25.15" customHeight="1">
      <c r="A7" s="338" t="s">
        <v>10</v>
      </c>
      <c r="B7" s="340" t="s">
        <v>36</v>
      </c>
      <c r="C7" s="341"/>
      <c r="D7" s="21">
        <f>I5</f>
        <v>0</v>
      </c>
      <c r="E7" s="22" t="s">
        <v>9</v>
      </c>
      <c r="F7" s="23">
        <f>G5</f>
        <v>2</v>
      </c>
      <c r="G7" s="14"/>
      <c r="H7" s="14"/>
      <c r="I7" s="14"/>
      <c r="J7" s="24">
        <f>J17</f>
        <v>1</v>
      </c>
      <c r="K7" s="22" t="s">
        <v>9</v>
      </c>
      <c r="L7" s="23">
        <f>L17</f>
        <v>2</v>
      </c>
      <c r="M7" s="24">
        <f>L19</f>
        <v>1</v>
      </c>
      <c r="N7" s="22" t="s">
        <v>9</v>
      </c>
      <c r="O7" s="25">
        <f>J19</f>
        <v>2</v>
      </c>
      <c r="P7" s="26">
        <f>SUM(D7,J7,M7,)</f>
        <v>2</v>
      </c>
      <c r="Q7" s="27" t="s">
        <v>9</v>
      </c>
      <c r="R7" s="27">
        <f>SUM(F7,L7,O7,)</f>
        <v>6</v>
      </c>
      <c r="S7" s="359">
        <f>IF(D7-F7=2,3,IF(D7-F7=1,2,IF(F7-D7=1,1,0)))+IF(J7-L7=2,3,IF(J7-L7=1,2,IF(L7-J7=1,1,0)))+IF(M7-O7=2,3,IF(M7-O7=1,2,IF(O7-M7=1,1,0)))</f>
        <v>2</v>
      </c>
      <c r="T7" s="359"/>
      <c r="U7" s="359"/>
      <c r="V7" s="360">
        <f>P8/R8</f>
        <v>0.73493975903614461</v>
      </c>
      <c r="W7" s="348">
        <f>S7+V7</f>
        <v>2.7349397590361448</v>
      </c>
      <c r="X7" s="350">
        <v>4</v>
      </c>
      <c r="Y7" s="351"/>
      <c r="Z7" s="352"/>
      <c r="AA7" s="328">
        <f>P8/R8</f>
        <v>0.73493975903614461</v>
      </c>
      <c r="AB7" s="330">
        <f>P7/R7</f>
        <v>0.33333333333333331</v>
      </c>
    </row>
    <row r="8" spans="1:28" ht="25.15" customHeight="1">
      <c r="A8" s="356"/>
      <c r="B8" s="357"/>
      <c r="C8" s="358"/>
      <c r="D8" s="28">
        <f>I6</f>
        <v>11</v>
      </c>
      <c r="E8" s="16" t="s">
        <v>9</v>
      </c>
      <c r="F8" s="17">
        <f>G6</f>
        <v>50</v>
      </c>
      <c r="G8" s="29"/>
      <c r="H8" s="29"/>
      <c r="I8" s="29"/>
      <c r="J8" s="15">
        <f>M17</f>
        <v>56</v>
      </c>
      <c r="K8" s="16" t="s">
        <v>9</v>
      </c>
      <c r="L8" s="17">
        <f>O17</f>
        <v>62</v>
      </c>
      <c r="M8" s="15">
        <f>O19</f>
        <v>55</v>
      </c>
      <c r="N8" s="16" t="s">
        <v>9</v>
      </c>
      <c r="O8" s="18">
        <f>M19</f>
        <v>54</v>
      </c>
      <c r="P8" s="19">
        <f>SUM(D8,J8,M8,)</f>
        <v>122</v>
      </c>
      <c r="Q8" s="20" t="s">
        <v>9</v>
      </c>
      <c r="R8" s="20">
        <f>SUM(F8,L8,O8,)</f>
        <v>166</v>
      </c>
      <c r="S8" s="359"/>
      <c r="T8" s="359"/>
      <c r="U8" s="359"/>
      <c r="V8" s="360"/>
      <c r="W8" s="361"/>
      <c r="X8" s="362"/>
      <c r="Y8" s="363"/>
      <c r="Z8" s="364"/>
      <c r="AA8" s="328"/>
      <c r="AB8" s="330"/>
    </row>
    <row r="9" spans="1:28" ht="25.15" customHeight="1">
      <c r="A9" s="338" t="s">
        <v>12</v>
      </c>
      <c r="B9" s="340" t="s">
        <v>37</v>
      </c>
      <c r="C9" s="341"/>
      <c r="D9" s="21">
        <f>L5</f>
        <v>0</v>
      </c>
      <c r="E9" s="22" t="s">
        <v>9</v>
      </c>
      <c r="F9" s="23">
        <f>J5</f>
        <v>2</v>
      </c>
      <c r="G9" s="24">
        <f>L7</f>
        <v>2</v>
      </c>
      <c r="H9" s="22" t="s">
        <v>9</v>
      </c>
      <c r="I9" s="23">
        <f>J7</f>
        <v>1</v>
      </c>
      <c r="J9" s="14"/>
      <c r="K9" s="14"/>
      <c r="L9" s="14"/>
      <c r="M9" s="24">
        <f>J21</f>
        <v>2</v>
      </c>
      <c r="N9" s="22" t="s">
        <v>9</v>
      </c>
      <c r="O9" s="25">
        <f>L21</f>
        <v>0</v>
      </c>
      <c r="P9" s="26">
        <f>SUM(D9,G9,M9,)</f>
        <v>4</v>
      </c>
      <c r="Q9" s="27" t="s">
        <v>9</v>
      </c>
      <c r="R9" s="27">
        <f>SUM(I9,F9,O9,)</f>
        <v>3</v>
      </c>
      <c r="S9" s="359">
        <f>IF(D9-F9=2,3,IF(D9-F9=1,2,IF(F9-D9=1,1,0)))+IF(G9-I9=2,3,IF(G9-I9=1,2,IF(I9-G9=1,1,0)))+IF(M9-O9=2,3,IF(M9-O9=1,2,IF(O9-M9=1,1,0)))</f>
        <v>5</v>
      </c>
      <c r="T9" s="359"/>
      <c r="U9" s="359"/>
      <c r="V9" s="360">
        <f>P10/R10</f>
        <v>0.94244604316546765</v>
      </c>
      <c r="W9" s="348">
        <f>S9+V9</f>
        <v>5.942446043165468</v>
      </c>
      <c r="X9" s="350">
        <f>RANK(W9,W5:W12)</f>
        <v>2</v>
      </c>
      <c r="Y9" s="351"/>
      <c r="Z9" s="352"/>
      <c r="AA9" s="328">
        <f>P10/R10</f>
        <v>0.94244604316546765</v>
      </c>
      <c r="AB9" s="330">
        <f>P9/R9</f>
        <v>1.3333333333333333</v>
      </c>
    </row>
    <row r="10" spans="1:28" ht="25.15" customHeight="1">
      <c r="A10" s="356"/>
      <c r="B10" s="357"/>
      <c r="C10" s="358"/>
      <c r="D10" s="28">
        <f>L6</f>
        <v>19</v>
      </c>
      <c r="E10" s="16" t="s">
        <v>9</v>
      </c>
      <c r="F10" s="17">
        <f>J6</f>
        <v>50</v>
      </c>
      <c r="G10" s="15">
        <f>L8</f>
        <v>62</v>
      </c>
      <c r="H10" s="16" t="s">
        <v>9</v>
      </c>
      <c r="I10" s="17">
        <f>J8</f>
        <v>56</v>
      </c>
      <c r="J10" s="29"/>
      <c r="K10" s="29"/>
      <c r="L10" s="29"/>
      <c r="M10" s="15">
        <f>M21</f>
        <v>50</v>
      </c>
      <c r="N10" s="16" t="s">
        <v>9</v>
      </c>
      <c r="O10" s="18">
        <f>O21</f>
        <v>33</v>
      </c>
      <c r="P10" s="19">
        <f>SUM(D10,G10,M10,)</f>
        <v>131</v>
      </c>
      <c r="Q10" s="20" t="s">
        <v>9</v>
      </c>
      <c r="R10" s="20">
        <f>SUM(I10,F10,O10,)</f>
        <v>139</v>
      </c>
      <c r="S10" s="359"/>
      <c r="T10" s="359"/>
      <c r="U10" s="359"/>
      <c r="V10" s="360"/>
      <c r="W10" s="361"/>
      <c r="X10" s="362"/>
      <c r="Y10" s="363"/>
      <c r="Z10" s="364"/>
      <c r="AA10" s="328"/>
      <c r="AB10" s="330"/>
    </row>
    <row r="11" spans="1:28" ht="25.15" customHeight="1">
      <c r="A11" s="338" t="s">
        <v>14</v>
      </c>
      <c r="B11" s="340" t="s">
        <v>38</v>
      </c>
      <c r="C11" s="341"/>
      <c r="D11" s="21">
        <f>O5</f>
        <v>0</v>
      </c>
      <c r="E11" s="22" t="s">
        <v>9</v>
      </c>
      <c r="F11" s="23">
        <f>M5</f>
        <v>2</v>
      </c>
      <c r="G11" s="24">
        <f>O7</f>
        <v>2</v>
      </c>
      <c r="H11" s="22" t="s">
        <v>9</v>
      </c>
      <c r="I11" s="23">
        <f>M7</f>
        <v>1</v>
      </c>
      <c r="J11" s="24">
        <f>O9</f>
        <v>0</v>
      </c>
      <c r="K11" s="22" t="s">
        <v>9</v>
      </c>
      <c r="L11" s="23">
        <f>M9</f>
        <v>2</v>
      </c>
      <c r="M11" s="14"/>
      <c r="N11" s="14"/>
      <c r="O11" s="30"/>
      <c r="P11" s="26">
        <f>SUM(G11,J11,D11,)</f>
        <v>2</v>
      </c>
      <c r="Q11" s="27" t="s">
        <v>9</v>
      </c>
      <c r="R11" s="27">
        <f>SUM(I11,L11,F11,)</f>
        <v>5</v>
      </c>
      <c r="S11" s="344">
        <f>IF(D11-F11=2,3,IF(D11-F11=1,2,IF(F11-D11=1,1,0)))+IF(G11-I11=2,3,IF(G11-I11=1,2,IF(I11-G11=1,1,0)))+IF(J11-L11=2,3,IF(J11-L11=1,2,IF(L11-J11=1,1,0)))</f>
        <v>2</v>
      </c>
      <c r="T11" s="344"/>
      <c r="U11" s="344"/>
      <c r="V11" s="346">
        <f>P12/R12</f>
        <v>0.61935483870967745</v>
      </c>
      <c r="W11" s="348">
        <f>S11+V11</f>
        <v>2.6193548387096772</v>
      </c>
      <c r="X11" s="350">
        <v>3</v>
      </c>
      <c r="Y11" s="351"/>
      <c r="Z11" s="352"/>
      <c r="AA11" s="328">
        <f>P12/R12</f>
        <v>0.61935483870967745</v>
      </c>
      <c r="AB11" s="330">
        <f>P11/R11</f>
        <v>0.4</v>
      </c>
    </row>
    <row r="12" spans="1:28" ht="25.15" customHeight="1" thickBot="1">
      <c r="A12" s="339"/>
      <c r="B12" s="342"/>
      <c r="C12" s="343"/>
      <c r="D12" s="31">
        <f>O6</f>
        <v>9</v>
      </c>
      <c r="E12" s="32" t="s">
        <v>9</v>
      </c>
      <c r="F12" s="33">
        <f>M6</f>
        <v>50</v>
      </c>
      <c r="G12" s="34">
        <f>O8</f>
        <v>54</v>
      </c>
      <c r="H12" s="32" t="s">
        <v>9</v>
      </c>
      <c r="I12" s="33">
        <f>M8</f>
        <v>55</v>
      </c>
      <c r="J12" s="34">
        <f>O10</f>
        <v>33</v>
      </c>
      <c r="K12" s="32" t="s">
        <v>9</v>
      </c>
      <c r="L12" s="33">
        <f>M10</f>
        <v>50</v>
      </c>
      <c r="M12" s="35"/>
      <c r="N12" s="35"/>
      <c r="O12" s="36"/>
      <c r="P12" s="37">
        <f>SUM(G12,J12,D12,)</f>
        <v>96</v>
      </c>
      <c r="Q12" s="38" t="s">
        <v>9</v>
      </c>
      <c r="R12" s="38">
        <f>SUM(I12,L12,F12,)</f>
        <v>155</v>
      </c>
      <c r="S12" s="345"/>
      <c r="T12" s="345"/>
      <c r="U12" s="345"/>
      <c r="V12" s="347"/>
      <c r="W12" s="349"/>
      <c r="X12" s="353"/>
      <c r="Y12" s="354"/>
      <c r="Z12" s="355"/>
      <c r="AA12" s="329"/>
      <c r="AB12" s="331"/>
    </row>
    <row r="13" spans="1:28" ht="25.15" customHeight="1">
      <c r="A13" s="332"/>
      <c r="B13" s="332"/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</row>
    <row r="14" spans="1:28" ht="16.5" thickBot="1"/>
    <row r="15" spans="1:28" ht="30" customHeight="1" thickBot="1">
      <c r="A15" s="39"/>
      <c r="B15" s="40" t="s">
        <v>16</v>
      </c>
      <c r="C15" s="333" t="s">
        <v>17</v>
      </c>
      <c r="D15" s="333"/>
      <c r="E15" s="333"/>
      <c r="F15" s="333"/>
      <c r="G15" s="333"/>
      <c r="H15" s="333"/>
      <c r="I15" s="334"/>
      <c r="J15" s="335" t="s">
        <v>18</v>
      </c>
      <c r="K15" s="336"/>
      <c r="L15" s="336"/>
      <c r="M15" s="336" t="s">
        <v>19</v>
      </c>
      <c r="N15" s="336"/>
      <c r="O15" s="336"/>
      <c r="P15" s="336" t="s">
        <v>20</v>
      </c>
      <c r="Q15" s="336"/>
      <c r="R15" s="336"/>
      <c r="S15" s="336" t="s">
        <v>21</v>
      </c>
      <c r="T15" s="336"/>
      <c r="U15" s="336"/>
      <c r="V15" s="41"/>
      <c r="W15" s="41"/>
      <c r="X15" s="336" t="s">
        <v>22</v>
      </c>
      <c r="Y15" s="336"/>
      <c r="Z15" s="337"/>
      <c r="AA15" s="42" t="s">
        <v>23</v>
      </c>
      <c r="AB15" s="43" t="s">
        <v>24</v>
      </c>
    </row>
    <row r="16" spans="1:28" ht="30" customHeight="1">
      <c r="A16" s="44" t="s">
        <v>7</v>
      </c>
      <c r="B16" s="45" t="s">
        <v>25</v>
      </c>
      <c r="C16" s="46" t="str">
        <f>B5</f>
        <v>Šternberk</v>
      </c>
      <c r="D16" s="47" t="s">
        <v>26</v>
      </c>
      <c r="E16" s="325" t="str">
        <f>B11</f>
        <v>Kroměříž</v>
      </c>
      <c r="F16" s="325"/>
      <c r="G16" s="325"/>
      <c r="H16" s="325"/>
      <c r="I16" s="325"/>
      <c r="J16" s="48">
        <f t="shared" ref="J16:J21" si="0">IF(P16&gt;R16,1,0)+IF(S16&gt;U16,1,0)+IF(X16&gt;Z16,1,0)</f>
        <v>2</v>
      </c>
      <c r="K16" s="49" t="s">
        <v>9</v>
      </c>
      <c r="L16" s="50">
        <f t="shared" ref="L16:L21" si="1">IF(R16&gt;P16,1,0)+IF(U16&gt;S16,1,0)+IF(Z16&gt;X16,1,0)</f>
        <v>0</v>
      </c>
      <c r="M16" s="51">
        <f t="shared" ref="M16:M21" si="2">P16+S16+X16</f>
        <v>50</v>
      </c>
      <c r="N16" s="52" t="s">
        <v>9</v>
      </c>
      <c r="O16" s="53">
        <f t="shared" ref="O16:O21" si="3">R16+U16+Z16</f>
        <v>9</v>
      </c>
      <c r="P16" s="54">
        <v>25</v>
      </c>
      <c r="Q16" s="52" t="s">
        <v>9</v>
      </c>
      <c r="R16" s="55">
        <v>4</v>
      </c>
      <c r="S16" s="54">
        <v>25</v>
      </c>
      <c r="T16" s="52" t="s">
        <v>9</v>
      </c>
      <c r="U16" s="55">
        <v>5</v>
      </c>
      <c r="V16" s="50"/>
      <c r="W16" s="50"/>
      <c r="X16" s="54"/>
      <c r="Y16" s="52" t="s">
        <v>9</v>
      </c>
      <c r="Z16" s="50"/>
      <c r="AA16" s="56" t="s">
        <v>6</v>
      </c>
      <c r="AB16" s="57"/>
    </row>
    <row r="17" spans="1:28" ht="30" customHeight="1">
      <c r="A17" s="58" t="s">
        <v>10</v>
      </c>
      <c r="B17" s="59" t="s">
        <v>27</v>
      </c>
      <c r="C17" s="60" t="str">
        <f>B7</f>
        <v>Madeta ČB</v>
      </c>
      <c r="D17" s="61" t="s">
        <v>26</v>
      </c>
      <c r="E17" s="326" t="str">
        <f>B9</f>
        <v>Karviná</v>
      </c>
      <c r="F17" s="326"/>
      <c r="G17" s="326"/>
      <c r="H17" s="326"/>
      <c r="I17" s="326"/>
      <c r="J17" s="62">
        <f t="shared" si="0"/>
        <v>1</v>
      </c>
      <c r="K17" s="63" t="s">
        <v>9</v>
      </c>
      <c r="L17" s="64">
        <f t="shared" si="1"/>
        <v>2</v>
      </c>
      <c r="M17" s="65">
        <f t="shared" si="2"/>
        <v>56</v>
      </c>
      <c r="N17" s="66" t="s">
        <v>9</v>
      </c>
      <c r="O17" s="67">
        <f t="shared" si="3"/>
        <v>62</v>
      </c>
      <c r="P17" s="68">
        <v>25</v>
      </c>
      <c r="Q17" s="66" t="s">
        <v>9</v>
      </c>
      <c r="R17" s="69">
        <v>22</v>
      </c>
      <c r="S17" s="68">
        <v>19</v>
      </c>
      <c r="T17" s="66" t="s">
        <v>9</v>
      </c>
      <c r="U17" s="69">
        <v>25</v>
      </c>
      <c r="V17" s="64"/>
      <c r="W17" s="64"/>
      <c r="X17" s="68">
        <v>12</v>
      </c>
      <c r="Y17" s="66" t="s">
        <v>9</v>
      </c>
      <c r="Z17" s="64">
        <v>15</v>
      </c>
      <c r="AA17" s="70" t="s">
        <v>6</v>
      </c>
      <c r="AB17" s="71"/>
    </row>
    <row r="18" spans="1:28" ht="30" customHeight="1">
      <c r="A18" s="58" t="s">
        <v>12</v>
      </c>
      <c r="B18" s="59" t="s">
        <v>28</v>
      </c>
      <c r="C18" s="60" t="str">
        <f>B9</f>
        <v>Karviná</v>
      </c>
      <c r="D18" s="61" t="s">
        <v>26</v>
      </c>
      <c r="E18" s="326" t="str">
        <f>B5</f>
        <v>Šternberk</v>
      </c>
      <c r="F18" s="326"/>
      <c r="G18" s="326"/>
      <c r="H18" s="326"/>
      <c r="I18" s="326"/>
      <c r="J18" s="62">
        <f t="shared" si="0"/>
        <v>0</v>
      </c>
      <c r="K18" s="63" t="s">
        <v>9</v>
      </c>
      <c r="L18" s="64">
        <f t="shared" si="1"/>
        <v>2</v>
      </c>
      <c r="M18" s="65">
        <f t="shared" si="2"/>
        <v>19</v>
      </c>
      <c r="N18" s="66" t="s">
        <v>9</v>
      </c>
      <c r="O18" s="67">
        <f t="shared" si="3"/>
        <v>50</v>
      </c>
      <c r="P18" s="72">
        <v>10</v>
      </c>
      <c r="Q18" s="73" t="s">
        <v>9</v>
      </c>
      <c r="R18" s="69">
        <v>25</v>
      </c>
      <c r="S18" s="68">
        <v>9</v>
      </c>
      <c r="T18" s="66" t="s">
        <v>9</v>
      </c>
      <c r="U18" s="69">
        <v>25</v>
      </c>
      <c r="V18" s="64"/>
      <c r="W18" s="64"/>
      <c r="X18" s="68"/>
      <c r="Y18" s="66" t="s">
        <v>9</v>
      </c>
      <c r="Z18" s="64"/>
      <c r="AA18" s="70" t="s">
        <v>6</v>
      </c>
      <c r="AB18" s="71"/>
    </row>
    <row r="19" spans="1:28" ht="30" customHeight="1">
      <c r="A19" s="58" t="s">
        <v>14</v>
      </c>
      <c r="B19" s="59" t="s">
        <v>29</v>
      </c>
      <c r="C19" s="60" t="str">
        <f>B11</f>
        <v>Kroměříž</v>
      </c>
      <c r="D19" s="61" t="s">
        <v>26</v>
      </c>
      <c r="E19" s="326" t="str">
        <f>B7</f>
        <v>Madeta ČB</v>
      </c>
      <c r="F19" s="326"/>
      <c r="G19" s="326"/>
      <c r="H19" s="326"/>
      <c r="I19" s="326"/>
      <c r="J19" s="62">
        <f t="shared" si="0"/>
        <v>2</v>
      </c>
      <c r="K19" s="63" t="s">
        <v>9</v>
      </c>
      <c r="L19" s="64">
        <f t="shared" si="1"/>
        <v>1</v>
      </c>
      <c r="M19" s="65">
        <f t="shared" si="2"/>
        <v>54</v>
      </c>
      <c r="N19" s="66" t="s">
        <v>9</v>
      </c>
      <c r="O19" s="67">
        <f t="shared" si="3"/>
        <v>55</v>
      </c>
      <c r="P19" s="68">
        <v>14</v>
      </c>
      <c r="Q19" s="66" t="s">
        <v>9</v>
      </c>
      <c r="R19" s="69">
        <v>25</v>
      </c>
      <c r="S19" s="68">
        <v>25</v>
      </c>
      <c r="T19" s="66" t="s">
        <v>9</v>
      </c>
      <c r="U19" s="69">
        <v>19</v>
      </c>
      <c r="V19" s="64"/>
      <c r="W19" s="64"/>
      <c r="X19" s="68">
        <v>15</v>
      </c>
      <c r="Y19" s="66" t="s">
        <v>9</v>
      </c>
      <c r="Z19" s="64">
        <v>11</v>
      </c>
      <c r="AA19" s="70" t="s">
        <v>6</v>
      </c>
      <c r="AB19" s="71"/>
    </row>
    <row r="20" spans="1:28" ht="30" customHeight="1">
      <c r="A20" s="58" t="s">
        <v>30</v>
      </c>
      <c r="B20" s="59" t="s">
        <v>31</v>
      </c>
      <c r="C20" s="60" t="str">
        <f>B5</f>
        <v>Šternberk</v>
      </c>
      <c r="D20" s="61" t="s">
        <v>26</v>
      </c>
      <c r="E20" s="326" t="str">
        <f>B7</f>
        <v>Madeta ČB</v>
      </c>
      <c r="F20" s="326"/>
      <c r="G20" s="326"/>
      <c r="H20" s="326"/>
      <c r="I20" s="326"/>
      <c r="J20" s="62">
        <f t="shared" si="0"/>
        <v>2</v>
      </c>
      <c r="K20" s="63" t="s">
        <v>9</v>
      </c>
      <c r="L20" s="64">
        <f t="shared" si="1"/>
        <v>0</v>
      </c>
      <c r="M20" s="65">
        <f t="shared" si="2"/>
        <v>50</v>
      </c>
      <c r="N20" s="66" t="s">
        <v>9</v>
      </c>
      <c r="O20" s="67">
        <f t="shared" si="3"/>
        <v>11</v>
      </c>
      <c r="P20" s="72">
        <v>25</v>
      </c>
      <c r="Q20" s="66" t="s">
        <v>9</v>
      </c>
      <c r="R20" s="69">
        <v>9</v>
      </c>
      <c r="S20" s="68">
        <v>25</v>
      </c>
      <c r="T20" s="66" t="s">
        <v>9</v>
      </c>
      <c r="U20" s="69">
        <v>2</v>
      </c>
      <c r="V20" s="64"/>
      <c r="W20" s="64"/>
      <c r="X20" s="68"/>
      <c r="Y20" s="66" t="s">
        <v>9</v>
      </c>
      <c r="Z20" s="64"/>
      <c r="AA20" s="70" t="s">
        <v>6</v>
      </c>
      <c r="AB20" s="71"/>
    </row>
    <row r="21" spans="1:28" ht="30" customHeight="1" thickBot="1">
      <c r="A21" s="74" t="s">
        <v>32</v>
      </c>
      <c r="B21" s="75" t="s">
        <v>33</v>
      </c>
      <c r="C21" s="76" t="str">
        <f>B9</f>
        <v>Karviná</v>
      </c>
      <c r="D21" s="77" t="s">
        <v>26</v>
      </c>
      <c r="E21" s="327" t="str">
        <f>B11</f>
        <v>Kroměříž</v>
      </c>
      <c r="F21" s="327"/>
      <c r="G21" s="327"/>
      <c r="H21" s="327"/>
      <c r="I21" s="327"/>
      <c r="J21" s="78">
        <f t="shared" si="0"/>
        <v>2</v>
      </c>
      <c r="K21" s="79" t="s">
        <v>9</v>
      </c>
      <c r="L21" s="80">
        <f t="shared" si="1"/>
        <v>0</v>
      </c>
      <c r="M21" s="81">
        <f t="shared" si="2"/>
        <v>50</v>
      </c>
      <c r="N21" s="82" t="s">
        <v>9</v>
      </c>
      <c r="O21" s="83">
        <f t="shared" si="3"/>
        <v>33</v>
      </c>
      <c r="P21" s="84">
        <v>25</v>
      </c>
      <c r="Q21" s="85" t="s">
        <v>9</v>
      </c>
      <c r="R21" s="86">
        <v>16</v>
      </c>
      <c r="S21" s="84">
        <v>25</v>
      </c>
      <c r="T21" s="85" t="s">
        <v>9</v>
      </c>
      <c r="U21" s="86">
        <v>17</v>
      </c>
      <c r="V21" s="87"/>
      <c r="W21" s="87"/>
      <c r="X21" s="84"/>
      <c r="Y21" s="85" t="s">
        <v>9</v>
      </c>
      <c r="Z21" s="87"/>
      <c r="AA21" s="88" t="s">
        <v>6</v>
      </c>
      <c r="AB21" s="89"/>
    </row>
  </sheetData>
  <mergeCells count="57">
    <mergeCell ref="A1:AB1"/>
    <mergeCell ref="A3:C3"/>
    <mergeCell ref="D3:F4"/>
    <mergeCell ref="G3:I4"/>
    <mergeCell ref="J3:L4"/>
    <mergeCell ref="M3:O4"/>
    <mergeCell ref="P3:R4"/>
    <mergeCell ref="S3:U4"/>
    <mergeCell ref="X3:Z4"/>
    <mergeCell ref="AA3:AA4"/>
    <mergeCell ref="AB3:AB4"/>
    <mergeCell ref="A4:C4"/>
    <mergeCell ref="A5:A6"/>
    <mergeCell ref="B5:C6"/>
    <mergeCell ref="S5:U6"/>
    <mergeCell ref="V5:V6"/>
    <mergeCell ref="W5:W6"/>
    <mergeCell ref="X5:Z6"/>
    <mergeCell ref="AA5:AA6"/>
    <mergeCell ref="AB5:AB6"/>
    <mergeCell ref="AA7:AA8"/>
    <mergeCell ref="AB7:AB8"/>
    <mergeCell ref="A9:A10"/>
    <mergeCell ref="B9:C10"/>
    <mergeCell ref="S9:U10"/>
    <mergeCell ref="V9:V10"/>
    <mergeCell ref="W9:W10"/>
    <mergeCell ref="X9:Z10"/>
    <mergeCell ref="AA9:AA10"/>
    <mergeCell ref="AB9:AB10"/>
    <mergeCell ref="A7:A8"/>
    <mergeCell ref="B7:C8"/>
    <mergeCell ref="S7:U8"/>
    <mergeCell ref="V7:V8"/>
    <mergeCell ref="W7:W8"/>
    <mergeCell ref="X7:Z8"/>
    <mergeCell ref="E21:I21"/>
    <mergeCell ref="AA11:AA12"/>
    <mergeCell ref="AB11:AB12"/>
    <mergeCell ref="A13:AB13"/>
    <mergeCell ref="C15:I15"/>
    <mergeCell ref="J15:L15"/>
    <mergeCell ref="M15:O15"/>
    <mergeCell ref="P15:R15"/>
    <mergeCell ref="S15:U15"/>
    <mergeCell ref="X15:Z15"/>
    <mergeCell ref="A11:A12"/>
    <mergeCell ref="B11:C12"/>
    <mergeCell ref="S11:U12"/>
    <mergeCell ref="V11:V12"/>
    <mergeCell ref="W11:W12"/>
    <mergeCell ref="X11:Z12"/>
    <mergeCell ref="E16:I16"/>
    <mergeCell ref="E17:I17"/>
    <mergeCell ref="E18:I18"/>
    <mergeCell ref="E19:I19"/>
    <mergeCell ref="E20:I20"/>
  </mergeCells>
  <pageMargins left="0" right="0" top="0" bottom="0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16"/>
  <sheetViews>
    <sheetView zoomScale="75" zoomScaleNormal="75" workbookViewId="0">
      <selection activeCell="U11" sqref="U11"/>
    </sheetView>
  </sheetViews>
  <sheetFormatPr defaultRowHeight="15.75"/>
  <cols>
    <col min="1" max="1" width="3.5703125" style="90" customWidth="1"/>
    <col min="2" max="2" width="9" style="90" customWidth="1"/>
    <col min="3" max="3" width="14.28515625" style="90" customWidth="1"/>
    <col min="4" max="4" width="3.85546875" style="90" customWidth="1"/>
    <col min="5" max="5" width="1.7109375" style="90" customWidth="1"/>
    <col min="6" max="7" width="3.85546875" style="90" customWidth="1"/>
    <col min="8" max="8" width="1.7109375" style="90" customWidth="1"/>
    <col min="9" max="10" width="3.85546875" style="90" customWidth="1"/>
    <col min="11" max="11" width="1.7109375" style="90" customWidth="1"/>
    <col min="12" max="13" width="3.85546875" style="90" customWidth="1"/>
    <col min="14" max="14" width="1.7109375" style="90" customWidth="1"/>
    <col min="15" max="15" width="3.85546875" style="90" customWidth="1"/>
    <col min="16" max="17" width="3.85546875" style="90" hidden="1" customWidth="1"/>
    <col min="18" max="18" width="3.85546875" style="90" customWidth="1"/>
    <col min="19" max="19" width="1.7109375" style="90" customWidth="1"/>
    <col min="20" max="21" width="3.85546875" style="90" customWidth="1"/>
    <col min="22" max="22" width="1.7109375" style="90" customWidth="1"/>
    <col min="23" max="24" width="3.85546875" style="90" customWidth="1"/>
    <col min="25" max="25" width="1.7109375" style="90" customWidth="1"/>
    <col min="26" max="26" width="3.85546875" style="90" customWidth="1"/>
    <col min="27" max="28" width="4.5703125" style="90" customWidth="1"/>
    <col min="29" max="16384" width="9.140625" style="90"/>
  </cols>
  <sheetData>
    <row r="1" spans="1:28" ht="26.25">
      <c r="A1" s="443"/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  <c r="V1" s="443"/>
      <c r="W1" s="443"/>
      <c r="X1" s="443"/>
      <c r="Y1" s="443"/>
      <c r="Z1" s="443"/>
      <c r="AA1" s="443"/>
      <c r="AB1" s="443"/>
    </row>
    <row r="2" spans="1:28" ht="16.5" thickBot="1">
      <c r="AA2" s="91"/>
      <c r="AB2" s="91"/>
    </row>
    <row r="3" spans="1:28" ht="57.95" customHeight="1">
      <c r="A3" s="444" t="s">
        <v>0</v>
      </c>
      <c r="B3" s="445"/>
      <c r="C3" s="445"/>
      <c r="D3" s="446" t="str">
        <f>B5</f>
        <v>Přerov</v>
      </c>
      <c r="E3" s="447"/>
      <c r="F3" s="447"/>
      <c r="G3" s="447" t="str">
        <f>B7</f>
        <v>Třebín</v>
      </c>
      <c r="H3" s="447"/>
      <c r="I3" s="447"/>
      <c r="J3" s="447" t="str">
        <f>B9</f>
        <v>Val.Meziříčí</v>
      </c>
      <c r="K3" s="447"/>
      <c r="L3" s="447"/>
      <c r="M3" s="450" t="s">
        <v>1</v>
      </c>
      <c r="N3" s="451"/>
      <c r="O3" s="452"/>
      <c r="P3" s="92"/>
      <c r="Q3" s="92"/>
      <c r="R3" s="456" t="s">
        <v>2</v>
      </c>
      <c r="S3" s="451"/>
      <c r="T3" s="452"/>
      <c r="U3" s="458" t="s">
        <v>3</v>
      </c>
      <c r="V3" s="458"/>
      <c r="W3" s="459"/>
      <c r="X3" s="93"/>
      <c r="Y3" s="93"/>
      <c r="Z3" s="93"/>
      <c r="AA3" s="94"/>
      <c r="AB3" s="94"/>
    </row>
    <row r="4" spans="1:28" ht="58.15" customHeight="1" thickBot="1">
      <c r="A4" s="462" t="s">
        <v>39</v>
      </c>
      <c r="B4" s="463"/>
      <c r="C4" s="463"/>
      <c r="D4" s="448"/>
      <c r="E4" s="449"/>
      <c r="F4" s="449"/>
      <c r="G4" s="449"/>
      <c r="H4" s="449"/>
      <c r="I4" s="449"/>
      <c r="J4" s="449"/>
      <c r="K4" s="449"/>
      <c r="L4" s="449"/>
      <c r="M4" s="453"/>
      <c r="N4" s="454"/>
      <c r="O4" s="455"/>
      <c r="P4" s="95"/>
      <c r="Q4" s="95"/>
      <c r="R4" s="457"/>
      <c r="S4" s="454"/>
      <c r="T4" s="455"/>
      <c r="U4" s="460"/>
      <c r="V4" s="460"/>
      <c r="W4" s="461"/>
      <c r="X4" s="93"/>
      <c r="Y4" s="93"/>
      <c r="Z4" s="93"/>
      <c r="AA4" s="94"/>
      <c r="AB4" s="94"/>
    </row>
    <row r="5" spans="1:28" ht="25.15" customHeight="1">
      <c r="A5" s="434" t="s">
        <v>7</v>
      </c>
      <c r="B5" s="435" t="s">
        <v>40</v>
      </c>
      <c r="C5" s="436"/>
      <c r="D5" s="96"/>
      <c r="E5" s="97"/>
      <c r="F5" s="97"/>
      <c r="G5" s="98">
        <f>J16</f>
        <v>2</v>
      </c>
      <c r="H5" s="99" t="s">
        <v>9</v>
      </c>
      <c r="I5" s="100">
        <f>L16</f>
        <v>0</v>
      </c>
      <c r="J5" s="98">
        <f>L15</f>
        <v>2</v>
      </c>
      <c r="K5" s="99" t="s">
        <v>9</v>
      </c>
      <c r="L5" s="99">
        <f>J15</f>
        <v>0</v>
      </c>
      <c r="M5" s="101">
        <f>SUM(G5,J5,)</f>
        <v>4</v>
      </c>
      <c r="N5" s="102" t="s">
        <v>9</v>
      </c>
      <c r="O5" s="103">
        <f>SUM(I5,L5,)</f>
        <v>0</v>
      </c>
      <c r="P5" s="437">
        <f>M6/O6</f>
        <v>2.0408163265306123</v>
      </c>
      <c r="Q5" s="438">
        <f>R5+P5</f>
        <v>8.0408163265306118</v>
      </c>
      <c r="R5" s="439">
        <f>IF(G5-I5=2,3,IF(G5-I5=1,2,IF(I5-G5=1,1,0)))+IF(J5-L5=2,3,IF(J5-L5=1,2,IF(L5-J5=1,1,0)))</f>
        <v>6</v>
      </c>
      <c r="S5" s="440"/>
      <c r="T5" s="440"/>
      <c r="U5" s="441">
        <f>(RANK(Q5,Q5:Q10))</f>
        <v>1</v>
      </c>
      <c r="V5" s="441"/>
      <c r="W5" s="442"/>
      <c r="X5" s="404">
        <f>M6/O6</f>
        <v>2.0408163265306123</v>
      </c>
      <c r="Y5" s="104"/>
      <c r="Z5" s="405" t="e">
        <f>M5/O5</f>
        <v>#DIV/0!</v>
      </c>
      <c r="AA5" s="105"/>
      <c r="AB5" s="105"/>
    </row>
    <row r="6" spans="1:28" ht="25.15" customHeight="1">
      <c r="A6" s="429"/>
      <c r="B6" s="430"/>
      <c r="C6" s="431"/>
      <c r="D6" s="106"/>
      <c r="E6" s="107"/>
      <c r="F6" s="107"/>
      <c r="G6" s="108">
        <f>M16</f>
        <v>50</v>
      </c>
      <c r="H6" s="109" t="s">
        <v>9</v>
      </c>
      <c r="I6" s="110">
        <f>O16</f>
        <v>18</v>
      </c>
      <c r="J6" s="108">
        <f>O15</f>
        <v>50</v>
      </c>
      <c r="K6" s="109" t="s">
        <v>9</v>
      </c>
      <c r="L6" s="109">
        <f>M15</f>
        <v>31</v>
      </c>
      <c r="M6" s="111">
        <f>SUM(G6,J6,)</f>
        <v>100</v>
      </c>
      <c r="N6" s="112" t="s">
        <v>9</v>
      </c>
      <c r="O6" s="112">
        <f>SUM(I6,L6,)</f>
        <v>49</v>
      </c>
      <c r="P6" s="417"/>
      <c r="Q6" s="419"/>
      <c r="R6" s="432"/>
      <c r="S6" s="433"/>
      <c r="T6" s="433"/>
      <c r="U6" s="425"/>
      <c r="V6" s="425"/>
      <c r="W6" s="426"/>
      <c r="X6" s="404"/>
      <c r="Y6" s="113"/>
      <c r="Z6" s="405"/>
      <c r="AA6" s="105"/>
      <c r="AB6" s="105"/>
    </row>
    <row r="7" spans="1:28" ht="25.15" customHeight="1">
      <c r="A7" s="411" t="s">
        <v>10</v>
      </c>
      <c r="B7" s="413" t="s">
        <v>41</v>
      </c>
      <c r="C7" s="414"/>
      <c r="D7" s="114">
        <f>I5</f>
        <v>0</v>
      </c>
      <c r="E7" s="115" t="s">
        <v>9</v>
      </c>
      <c r="F7" s="116">
        <f>G5</f>
        <v>2</v>
      </c>
      <c r="G7" s="107"/>
      <c r="H7" s="107"/>
      <c r="I7" s="107"/>
      <c r="J7" s="117">
        <f>J14</f>
        <v>0</v>
      </c>
      <c r="K7" s="115" t="s">
        <v>9</v>
      </c>
      <c r="L7" s="115">
        <f>L14</f>
        <v>2</v>
      </c>
      <c r="M7" s="118">
        <f>SUM(D7,J7,)</f>
        <v>0</v>
      </c>
      <c r="N7" s="119" t="s">
        <v>9</v>
      </c>
      <c r="O7" s="120">
        <f>SUM(F7,L7,)</f>
        <v>4</v>
      </c>
      <c r="P7" s="417">
        <f>M8/O8</f>
        <v>0.43</v>
      </c>
      <c r="Q7" s="419">
        <f>R7+P7</f>
        <v>0.43</v>
      </c>
      <c r="R7" s="432">
        <f>IF(D7-F7=2,3,IF(D7-F7=1,2,IF(F7-D7=1,1,0)))+IF(J7-L7=2,3,IF(J7-L7=1,2,IF(L7-J7=1,1,0)))</f>
        <v>0</v>
      </c>
      <c r="S7" s="433"/>
      <c r="T7" s="433"/>
      <c r="U7" s="425">
        <f>(RANK(Q7,Q5:Q10))</f>
        <v>3</v>
      </c>
      <c r="V7" s="425"/>
      <c r="W7" s="426"/>
      <c r="X7" s="404">
        <f>M8/O8</f>
        <v>0.43</v>
      </c>
      <c r="Y7" s="121"/>
      <c r="Z7" s="405">
        <f>M7/O7</f>
        <v>0</v>
      </c>
      <c r="AA7" s="105"/>
      <c r="AB7" s="105"/>
    </row>
    <row r="8" spans="1:28" ht="25.15" customHeight="1">
      <c r="A8" s="429"/>
      <c r="B8" s="430"/>
      <c r="C8" s="431"/>
      <c r="D8" s="122">
        <f>I6</f>
        <v>18</v>
      </c>
      <c r="E8" s="109" t="s">
        <v>9</v>
      </c>
      <c r="F8" s="110">
        <f>G6</f>
        <v>50</v>
      </c>
      <c r="G8" s="123"/>
      <c r="H8" s="123"/>
      <c r="I8" s="123"/>
      <c r="J8" s="108">
        <f>M14</f>
        <v>25</v>
      </c>
      <c r="K8" s="109" t="s">
        <v>9</v>
      </c>
      <c r="L8" s="109">
        <f>O14</f>
        <v>50</v>
      </c>
      <c r="M8" s="111">
        <f>SUM(D8,J8,)</f>
        <v>43</v>
      </c>
      <c r="N8" s="112" t="s">
        <v>9</v>
      </c>
      <c r="O8" s="112">
        <f>SUM(F8,L8,)</f>
        <v>100</v>
      </c>
      <c r="P8" s="417"/>
      <c r="Q8" s="419"/>
      <c r="R8" s="432"/>
      <c r="S8" s="433"/>
      <c r="T8" s="433"/>
      <c r="U8" s="425"/>
      <c r="V8" s="425"/>
      <c r="W8" s="426"/>
      <c r="X8" s="404"/>
      <c r="Y8" s="124"/>
      <c r="Z8" s="405"/>
      <c r="AA8" s="105"/>
      <c r="AB8" s="105"/>
    </row>
    <row r="9" spans="1:28" ht="25.15" customHeight="1">
      <c r="A9" s="411" t="s">
        <v>12</v>
      </c>
      <c r="B9" s="413" t="s">
        <v>42</v>
      </c>
      <c r="C9" s="414"/>
      <c r="D9" s="114">
        <f>L5</f>
        <v>0</v>
      </c>
      <c r="E9" s="115" t="s">
        <v>9</v>
      </c>
      <c r="F9" s="116">
        <f>J5</f>
        <v>2</v>
      </c>
      <c r="G9" s="117">
        <f>L7</f>
        <v>2</v>
      </c>
      <c r="H9" s="115" t="s">
        <v>9</v>
      </c>
      <c r="I9" s="116">
        <f>J7</f>
        <v>0</v>
      </c>
      <c r="J9" s="107"/>
      <c r="K9" s="107"/>
      <c r="L9" s="107"/>
      <c r="M9" s="118">
        <f>SUM(G9,D9,)</f>
        <v>2</v>
      </c>
      <c r="N9" s="119" t="s">
        <v>9</v>
      </c>
      <c r="O9" s="120">
        <f>SUM(I9,F9,)</f>
        <v>2</v>
      </c>
      <c r="P9" s="417">
        <f>M10/O10</f>
        <v>1.08</v>
      </c>
      <c r="Q9" s="419">
        <f>R9+P9</f>
        <v>4.08</v>
      </c>
      <c r="R9" s="421">
        <f>IF(D9-F9=2,3,IF(D9-F9=1,2,IF(F9-D9=1,1,0)))+IF(G9-I9=2,3,IF(G9-I9=1,2,IF(I9-G9=1,1,0)))</f>
        <v>3</v>
      </c>
      <c r="S9" s="422"/>
      <c r="T9" s="422"/>
      <c r="U9" s="425">
        <f>(RANK(Q9,Q5:Q10))</f>
        <v>2</v>
      </c>
      <c r="V9" s="425"/>
      <c r="W9" s="426"/>
      <c r="X9" s="404">
        <f>M10/O10</f>
        <v>1.08</v>
      </c>
      <c r="Y9" s="121"/>
      <c r="Z9" s="405">
        <f>M9/O9</f>
        <v>1</v>
      </c>
      <c r="AA9" s="105"/>
      <c r="AB9" s="105"/>
    </row>
    <row r="10" spans="1:28" ht="25.15" customHeight="1" thickBot="1">
      <c r="A10" s="412"/>
      <c r="B10" s="415"/>
      <c r="C10" s="416"/>
      <c r="D10" s="125">
        <f>L6</f>
        <v>31</v>
      </c>
      <c r="E10" s="126" t="s">
        <v>9</v>
      </c>
      <c r="F10" s="127">
        <f>J6</f>
        <v>50</v>
      </c>
      <c r="G10" s="128">
        <f>L8</f>
        <v>50</v>
      </c>
      <c r="H10" s="126" t="s">
        <v>9</v>
      </c>
      <c r="I10" s="127">
        <f>J8</f>
        <v>25</v>
      </c>
      <c r="J10" s="129"/>
      <c r="K10" s="129"/>
      <c r="L10" s="129"/>
      <c r="M10" s="130">
        <f>SUM(G10,D10,)</f>
        <v>81</v>
      </c>
      <c r="N10" s="131" t="s">
        <v>9</v>
      </c>
      <c r="O10" s="131">
        <f>SUM(I10,F10,)</f>
        <v>75</v>
      </c>
      <c r="P10" s="418"/>
      <c r="Q10" s="420"/>
      <c r="R10" s="423"/>
      <c r="S10" s="424"/>
      <c r="T10" s="424"/>
      <c r="U10" s="427"/>
      <c r="V10" s="427"/>
      <c r="W10" s="428"/>
      <c r="X10" s="404"/>
      <c r="Y10" s="124"/>
      <c r="Z10" s="405"/>
      <c r="AA10" s="105"/>
      <c r="AB10" s="105"/>
    </row>
    <row r="11" spans="1:28" ht="25.15" customHeight="1">
      <c r="A11" s="91"/>
      <c r="B11" s="132"/>
      <c r="C11" s="132"/>
      <c r="D11" s="133"/>
      <c r="E11" s="134"/>
      <c r="F11" s="133"/>
      <c r="G11" s="133"/>
      <c r="H11" s="134"/>
      <c r="I11" s="133"/>
      <c r="J11" s="133"/>
      <c r="K11" s="134"/>
      <c r="L11" s="133"/>
      <c r="M11" s="133"/>
      <c r="N11" s="134"/>
      <c r="O11" s="133"/>
      <c r="P11" s="133"/>
      <c r="Q11" s="133"/>
      <c r="R11" s="135"/>
      <c r="S11" s="135"/>
      <c r="T11" s="135"/>
      <c r="U11" s="133"/>
      <c r="V11" s="134"/>
      <c r="W11" s="133"/>
      <c r="X11" s="136"/>
      <c r="Y11" s="136"/>
      <c r="Z11" s="136"/>
      <c r="AA11" s="91"/>
      <c r="AB11" s="91"/>
    </row>
    <row r="12" spans="1:28" ht="16.5" thickBot="1"/>
    <row r="13" spans="1:28" ht="30" customHeight="1" thickBot="1">
      <c r="A13" s="137"/>
      <c r="B13" s="138" t="s">
        <v>16</v>
      </c>
      <c r="C13" s="406" t="s">
        <v>17</v>
      </c>
      <c r="D13" s="406"/>
      <c r="E13" s="406"/>
      <c r="F13" s="406"/>
      <c r="G13" s="406"/>
      <c r="H13" s="406"/>
      <c r="I13" s="407"/>
      <c r="J13" s="408" t="s">
        <v>18</v>
      </c>
      <c r="K13" s="409"/>
      <c r="L13" s="409"/>
      <c r="M13" s="409" t="s">
        <v>19</v>
      </c>
      <c r="N13" s="409"/>
      <c r="O13" s="409"/>
      <c r="P13" s="138"/>
      <c r="Q13" s="138"/>
      <c r="R13" s="409" t="s">
        <v>20</v>
      </c>
      <c r="S13" s="409"/>
      <c r="T13" s="409"/>
      <c r="U13" s="409" t="s">
        <v>21</v>
      </c>
      <c r="V13" s="409"/>
      <c r="W13" s="409"/>
      <c r="X13" s="409" t="s">
        <v>22</v>
      </c>
      <c r="Y13" s="409"/>
      <c r="Z13" s="410"/>
      <c r="AA13" s="139" t="s">
        <v>23</v>
      </c>
      <c r="AB13" s="140" t="s">
        <v>24</v>
      </c>
    </row>
    <row r="14" spans="1:28" ht="30" customHeight="1">
      <c r="A14" s="141" t="s">
        <v>7</v>
      </c>
      <c r="B14" s="142" t="s">
        <v>27</v>
      </c>
      <c r="C14" s="143" t="str">
        <f>B7</f>
        <v>Třebín</v>
      </c>
      <c r="D14" s="144" t="s">
        <v>26</v>
      </c>
      <c r="E14" s="398" t="str">
        <f>B9</f>
        <v>Val.Meziříčí</v>
      </c>
      <c r="F14" s="398"/>
      <c r="G14" s="398"/>
      <c r="H14" s="398"/>
      <c r="I14" s="399"/>
      <c r="J14" s="145">
        <f>IF(R14&gt;T14,1,0)+IF(U14&gt;W14,1,0)+IF(X14&gt;Z14,1,0)</f>
        <v>0</v>
      </c>
      <c r="K14" s="146" t="s">
        <v>9</v>
      </c>
      <c r="L14" s="147">
        <f>IF(T14&gt;R14,1,0)+IF(W14&gt;U14,1,0)+IF(Z14&gt;X14,1,0)</f>
        <v>2</v>
      </c>
      <c r="M14" s="148">
        <f>SUM(R14,U14,X14)</f>
        <v>25</v>
      </c>
      <c r="N14" s="149" t="s">
        <v>9</v>
      </c>
      <c r="O14" s="150">
        <f>SUM(T14,W14,Z14)</f>
        <v>50</v>
      </c>
      <c r="P14" s="151"/>
      <c r="Q14" s="151"/>
      <c r="R14" s="152">
        <v>15</v>
      </c>
      <c r="S14" s="149" t="s">
        <v>9</v>
      </c>
      <c r="T14" s="147">
        <v>25</v>
      </c>
      <c r="U14" s="152">
        <v>10</v>
      </c>
      <c r="V14" s="149" t="s">
        <v>9</v>
      </c>
      <c r="W14" s="147">
        <v>25</v>
      </c>
      <c r="X14" s="152"/>
      <c r="Y14" s="149" t="s">
        <v>9</v>
      </c>
      <c r="Z14" s="153"/>
      <c r="AA14" s="154"/>
      <c r="AB14" s="155"/>
    </row>
    <row r="15" spans="1:28" ht="30" customHeight="1">
      <c r="A15" s="156" t="s">
        <v>10</v>
      </c>
      <c r="B15" s="157" t="s">
        <v>28</v>
      </c>
      <c r="C15" s="158" t="str">
        <f>B9</f>
        <v>Val.Meziříčí</v>
      </c>
      <c r="D15" s="159" t="s">
        <v>26</v>
      </c>
      <c r="E15" s="400" t="str">
        <f>B5</f>
        <v>Přerov</v>
      </c>
      <c r="F15" s="400"/>
      <c r="G15" s="400"/>
      <c r="H15" s="400"/>
      <c r="I15" s="401"/>
      <c r="J15" s="160">
        <f>IF(R15&gt;T15,1,0)+IF(U15&gt;W15,1,0)+IF(X15&gt;Z15,1,0)</f>
        <v>0</v>
      </c>
      <c r="K15" s="161" t="s">
        <v>9</v>
      </c>
      <c r="L15" s="162">
        <f>IF(T15&gt;R15,1,0)+IF(W15&gt;U15,1,0)+IF(Z15&gt;X15,1,0)</f>
        <v>2</v>
      </c>
      <c r="M15" s="163">
        <f>SUM(R15,U15,X15)</f>
        <v>31</v>
      </c>
      <c r="N15" s="164" t="s">
        <v>9</v>
      </c>
      <c r="O15" s="165">
        <f>SUM(T15,W15,Z15)</f>
        <v>50</v>
      </c>
      <c r="P15" s="166"/>
      <c r="Q15" s="166"/>
      <c r="R15" s="167">
        <v>15</v>
      </c>
      <c r="S15" s="164" t="s">
        <v>9</v>
      </c>
      <c r="T15" s="168">
        <v>25</v>
      </c>
      <c r="U15" s="167">
        <v>16</v>
      </c>
      <c r="V15" s="164" t="s">
        <v>9</v>
      </c>
      <c r="W15" s="168">
        <v>25</v>
      </c>
      <c r="X15" s="167"/>
      <c r="Y15" s="164" t="s">
        <v>9</v>
      </c>
      <c r="Z15" s="169"/>
      <c r="AA15" s="170"/>
      <c r="AB15" s="171"/>
    </row>
    <row r="16" spans="1:28" ht="30" customHeight="1" thickBot="1">
      <c r="A16" s="172" t="s">
        <v>12</v>
      </c>
      <c r="B16" s="173" t="s">
        <v>31</v>
      </c>
      <c r="C16" s="174" t="str">
        <f>B5</f>
        <v>Přerov</v>
      </c>
      <c r="D16" s="175" t="s">
        <v>26</v>
      </c>
      <c r="E16" s="402" t="str">
        <f>B7</f>
        <v>Třebín</v>
      </c>
      <c r="F16" s="402"/>
      <c r="G16" s="402"/>
      <c r="H16" s="402"/>
      <c r="I16" s="403"/>
      <c r="J16" s="176">
        <f>IF(R16&gt;T16,1,0)+IF(U16&gt;W16,1,0)+IF(X16&gt;Z16,1,0)</f>
        <v>2</v>
      </c>
      <c r="K16" s="177" t="s">
        <v>9</v>
      </c>
      <c r="L16" s="178">
        <f>IF(T16&gt;R16,1,0)+IF(W16&gt;U16,1,0)+IF(Z16&gt;X16,1,0)</f>
        <v>0</v>
      </c>
      <c r="M16" s="179">
        <f>SUM(R16,U16,X16)</f>
        <v>50</v>
      </c>
      <c r="N16" s="180" t="s">
        <v>9</v>
      </c>
      <c r="O16" s="181">
        <f>SUM(T16,W16,Z16)</f>
        <v>18</v>
      </c>
      <c r="P16" s="182"/>
      <c r="Q16" s="182"/>
      <c r="R16" s="183">
        <v>25</v>
      </c>
      <c r="S16" s="180" t="s">
        <v>9</v>
      </c>
      <c r="T16" s="184">
        <v>9</v>
      </c>
      <c r="U16" s="183">
        <v>25</v>
      </c>
      <c r="V16" s="180" t="s">
        <v>9</v>
      </c>
      <c r="W16" s="184">
        <v>9</v>
      </c>
      <c r="X16" s="183"/>
      <c r="Y16" s="180" t="s">
        <v>9</v>
      </c>
      <c r="Z16" s="185"/>
      <c r="AA16" s="186"/>
      <c r="AB16" s="187"/>
    </row>
  </sheetData>
  <mergeCells count="42">
    <mergeCell ref="A1:AB1"/>
    <mergeCell ref="A3:C3"/>
    <mergeCell ref="D3:F4"/>
    <mergeCell ref="G3:I4"/>
    <mergeCell ref="J3:L4"/>
    <mergeCell ref="M3:O4"/>
    <mergeCell ref="R3:T4"/>
    <mergeCell ref="U3:W4"/>
    <mergeCell ref="A4:C4"/>
    <mergeCell ref="X5:X6"/>
    <mergeCell ref="Z5:Z6"/>
    <mergeCell ref="A7:A8"/>
    <mergeCell ref="B7:C8"/>
    <mergeCell ref="P7:P8"/>
    <mergeCell ref="Q7:Q8"/>
    <mergeCell ref="R7:T8"/>
    <mergeCell ref="U7:W8"/>
    <mergeCell ref="X7:X8"/>
    <mergeCell ref="Z7:Z8"/>
    <mergeCell ref="A5:A6"/>
    <mergeCell ref="B5:C6"/>
    <mergeCell ref="P5:P6"/>
    <mergeCell ref="Q5:Q6"/>
    <mergeCell ref="R5:T6"/>
    <mergeCell ref="U5:W6"/>
    <mergeCell ref="A9:A10"/>
    <mergeCell ref="B9:C10"/>
    <mergeCell ref="P9:P10"/>
    <mergeCell ref="Q9:Q10"/>
    <mergeCell ref="R9:T10"/>
    <mergeCell ref="E14:I14"/>
    <mergeCell ref="E15:I15"/>
    <mergeCell ref="E16:I16"/>
    <mergeCell ref="X9:X10"/>
    <mergeCell ref="Z9:Z10"/>
    <mergeCell ref="C13:I13"/>
    <mergeCell ref="J13:L13"/>
    <mergeCell ref="M13:O13"/>
    <mergeCell ref="R13:T13"/>
    <mergeCell ref="U13:W13"/>
    <mergeCell ref="X13:Z13"/>
    <mergeCell ref="U9:W10"/>
  </mergeCells>
  <pageMargins left="0" right="0" top="0" bottom="0" header="0.51181102362204722" footer="0.51181102362204722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E32"/>
  <sheetViews>
    <sheetView zoomScale="85" zoomScaleNormal="85" workbookViewId="0">
      <selection activeCell="P23" sqref="P23"/>
    </sheetView>
  </sheetViews>
  <sheetFormatPr defaultRowHeight="15.75"/>
  <cols>
    <col min="1" max="1" width="3.5703125" style="90" customWidth="1"/>
    <col min="2" max="2" width="9" style="90" customWidth="1"/>
    <col min="3" max="3" width="14.28515625" style="90" customWidth="1"/>
    <col min="4" max="4" width="3.140625" style="90" customWidth="1"/>
    <col min="5" max="5" width="1.7109375" style="90" customWidth="1"/>
    <col min="6" max="7" width="3.140625" style="90" customWidth="1"/>
    <col min="8" max="8" width="1.7109375" style="90" customWidth="1"/>
    <col min="9" max="10" width="3.140625" style="90" customWidth="1"/>
    <col min="11" max="11" width="1.7109375" style="90" customWidth="1"/>
    <col min="12" max="13" width="3.140625" style="90" customWidth="1"/>
    <col min="14" max="14" width="1.85546875" style="90" customWidth="1"/>
    <col min="15" max="16" width="3.140625" style="90" customWidth="1"/>
    <col min="17" max="17" width="1.7109375" style="90" customWidth="1"/>
    <col min="18" max="19" width="3.140625" style="90" customWidth="1"/>
    <col min="20" max="20" width="1.7109375" style="90" customWidth="1"/>
    <col min="21" max="21" width="3.140625" style="90" customWidth="1"/>
    <col min="22" max="22" width="3.7109375" style="90" customWidth="1"/>
    <col min="23" max="23" width="1.7109375" style="90" customWidth="1"/>
    <col min="24" max="24" width="3.85546875" style="90" customWidth="1"/>
    <col min="25" max="26" width="3.85546875" style="90" hidden="1" customWidth="1"/>
    <col min="27" max="27" width="3.140625" style="90" customWidth="1"/>
    <col min="28" max="28" width="1.7109375" style="90" customWidth="1"/>
    <col min="29" max="29" width="3.140625" style="90" customWidth="1"/>
    <col min="30" max="31" width="4.5703125" style="90" customWidth="1"/>
    <col min="32" max="16384" width="9.140625" style="90"/>
  </cols>
  <sheetData>
    <row r="1" spans="1:31" s="188" customFormat="1" ht="19.149999999999999" customHeight="1" thickBot="1">
      <c r="A1" s="502"/>
      <c r="B1" s="502"/>
      <c r="C1" s="502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2"/>
      <c r="W1" s="502"/>
      <c r="X1" s="502"/>
      <c r="Y1" s="502"/>
      <c r="Z1" s="502"/>
      <c r="AA1" s="502"/>
      <c r="AB1" s="502"/>
      <c r="AC1" s="502"/>
      <c r="AD1" s="502"/>
      <c r="AE1" s="502"/>
    </row>
    <row r="2" spans="1:31" ht="50.1" customHeight="1">
      <c r="A2" s="504" t="s">
        <v>43</v>
      </c>
      <c r="B2" s="505"/>
      <c r="C2" s="506"/>
      <c r="D2" s="510" t="str">
        <f>B4</f>
        <v>U.Hradiště</v>
      </c>
      <c r="E2" s="511"/>
      <c r="F2" s="511"/>
      <c r="G2" s="511" t="str">
        <f>B6</f>
        <v>Šternberk</v>
      </c>
      <c r="H2" s="511"/>
      <c r="I2" s="511"/>
      <c r="J2" s="511" t="str">
        <f>B8</f>
        <v>Přerov</v>
      </c>
      <c r="K2" s="511"/>
      <c r="L2" s="511"/>
      <c r="M2" s="511" t="str">
        <f>B10</f>
        <v>Val.Meziříčí</v>
      </c>
      <c r="N2" s="511"/>
      <c r="O2" s="511"/>
      <c r="P2" s="511" t="str">
        <f>B12</f>
        <v>Karviná</v>
      </c>
      <c r="Q2" s="511"/>
      <c r="R2" s="511"/>
      <c r="S2" s="511" t="str">
        <f>B14</f>
        <v>Olymp Praha</v>
      </c>
      <c r="T2" s="511"/>
      <c r="U2" s="514"/>
      <c r="V2" s="516" t="s">
        <v>1</v>
      </c>
      <c r="W2" s="458"/>
      <c r="X2" s="458"/>
      <c r="Y2" s="189"/>
      <c r="Z2" s="189"/>
      <c r="AA2" s="458" t="s">
        <v>2</v>
      </c>
      <c r="AB2" s="458"/>
      <c r="AC2" s="458"/>
      <c r="AD2" s="458" t="s">
        <v>3</v>
      </c>
      <c r="AE2" s="459"/>
    </row>
    <row r="3" spans="1:31" ht="58.15" customHeight="1" thickBot="1">
      <c r="A3" s="507"/>
      <c r="B3" s="508"/>
      <c r="C3" s="509"/>
      <c r="D3" s="512"/>
      <c r="E3" s="513"/>
      <c r="F3" s="513"/>
      <c r="G3" s="513"/>
      <c r="H3" s="513"/>
      <c r="I3" s="513"/>
      <c r="J3" s="513"/>
      <c r="K3" s="513"/>
      <c r="L3" s="513"/>
      <c r="M3" s="513"/>
      <c r="N3" s="513"/>
      <c r="O3" s="513"/>
      <c r="P3" s="513"/>
      <c r="Q3" s="513"/>
      <c r="R3" s="513"/>
      <c r="S3" s="513"/>
      <c r="T3" s="513"/>
      <c r="U3" s="515"/>
      <c r="V3" s="517"/>
      <c r="W3" s="496"/>
      <c r="X3" s="496"/>
      <c r="Y3" s="190"/>
      <c r="Z3" s="190"/>
      <c r="AA3" s="496"/>
      <c r="AB3" s="496"/>
      <c r="AC3" s="496"/>
      <c r="AD3" s="496"/>
      <c r="AE3" s="497"/>
    </row>
    <row r="4" spans="1:31" ht="25.15" customHeight="1">
      <c r="A4" s="434" t="s">
        <v>7</v>
      </c>
      <c r="B4" s="498" t="str">
        <f>A!B9</f>
        <v>U.Hradiště</v>
      </c>
      <c r="C4" s="499"/>
      <c r="D4" s="191"/>
      <c r="E4" s="192"/>
      <c r="F4" s="192"/>
      <c r="G4" s="193">
        <f>M30</f>
        <v>0</v>
      </c>
      <c r="H4" s="194" t="s">
        <v>9</v>
      </c>
      <c r="I4" s="195">
        <f>O30</f>
        <v>2</v>
      </c>
      <c r="J4" s="193">
        <f>O27</f>
        <v>0</v>
      </c>
      <c r="K4" s="194" t="s">
        <v>9</v>
      </c>
      <c r="L4" s="195">
        <f>M27</f>
        <v>2</v>
      </c>
      <c r="M4" s="194">
        <f>M24</f>
        <v>1</v>
      </c>
      <c r="N4" s="194" t="s">
        <v>9</v>
      </c>
      <c r="O4" s="194">
        <f>O24</f>
        <v>2</v>
      </c>
      <c r="P4" s="193">
        <f>O21</f>
        <v>2</v>
      </c>
      <c r="Q4" s="194" t="s">
        <v>9</v>
      </c>
      <c r="R4" s="195">
        <f>M21</f>
        <v>0</v>
      </c>
      <c r="S4" s="193">
        <f>M18</f>
        <v>2</v>
      </c>
      <c r="T4" s="194" t="s">
        <v>9</v>
      </c>
      <c r="U4" s="194">
        <f>O18</f>
        <v>1</v>
      </c>
      <c r="V4" s="196">
        <f>SUM(G4,J4,M4,P4,S4)</f>
        <v>5</v>
      </c>
      <c r="W4" s="197" t="s">
        <v>9</v>
      </c>
      <c r="X4" s="198">
        <f>SUM(I4,L4,O4,R4,U4)</f>
        <v>7</v>
      </c>
      <c r="Y4" s="486">
        <f>V5/X5</f>
        <v>0.89837398373983735</v>
      </c>
      <c r="Z4" s="486">
        <f>AA4+Y4</f>
        <v>6.8983739837398375</v>
      </c>
      <c r="AA4" s="501">
        <f>IF(J4-L4=2,3,IF(J4&gt;L4,2,IF(L4-J4=1,1,0)))+IF(M4-O4=2,3,IF(M4&gt;O4,2,IF(O4-M4=1,1,0)))+IF(G4-I4=2,3,IF(G4&gt;I4,2,IF(I4-G4=1,1,0)))+IF(P4-R4=2,3,IF(P4&gt;R4,2,IF(R4-P4=1,1,0)))+IF(S4-U4=2,3,IF(S4&gt;U4,2,IF(U4-S4=1,1,0)))</f>
        <v>6</v>
      </c>
      <c r="AB4" s="501"/>
      <c r="AC4" s="501"/>
      <c r="AD4" s="441" t="str">
        <f>ROMAN(RANK(Z4,Z4:Z15))</f>
        <v>IV</v>
      </c>
      <c r="AE4" s="442"/>
    </row>
    <row r="5" spans="1:31" ht="25.15" customHeight="1" thickBot="1">
      <c r="A5" s="429"/>
      <c r="B5" s="492"/>
      <c r="C5" s="500"/>
      <c r="D5" s="199"/>
      <c r="E5" s="200"/>
      <c r="F5" s="200"/>
      <c r="G5" s="201">
        <f>P30</f>
        <v>28</v>
      </c>
      <c r="H5" s="202" t="s">
        <v>9</v>
      </c>
      <c r="I5" s="203">
        <f>R30</f>
        <v>50</v>
      </c>
      <c r="J5" s="201">
        <f>R27</f>
        <v>26</v>
      </c>
      <c r="K5" s="202" t="s">
        <v>9</v>
      </c>
      <c r="L5" s="203">
        <f>P27</f>
        <v>50</v>
      </c>
      <c r="M5" s="202">
        <f>P24</f>
        <v>56</v>
      </c>
      <c r="N5" s="202" t="s">
        <v>9</v>
      </c>
      <c r="O5" s="202">
        <f>R24</f>
        <v>56</v>
      </c>
      <c r="P5" s="201">
        <f>R21</f>
        <v>50</v>
      </c>
      <c r="Q5" s="202" t="s">
        <v>9</v>
      </c>
      <c r="R5" s="203">
        <f>P21</f>
        <v>32</v>
      </c>
      <c r="S5" s="201">
        <f>P18</f>
        <v>61</v>
      </c>
      <c r="T5" s="202" t="s">
        <v>9</v>
      </c>
      <c r="U5" s="202">
        <f>R18</f>
        <v>58</v>
      </c>
      <c r="V5" s="204">
        <f>SUM(G5,J5,M5,P5,S5)</f>
        <v>221</v>
      </c>
      <c r="W5" s="205" t="s">
        <v>9</v>
      </c>
      <c r="X5" s="205">
        <f>SUM(I5,L5,O5,R5,U5)</f>
        <v>246</v>
      </c>
      <c r="Y5" s="494"/>
      <c r="Z5" s="494"/>
      <c r="AA5" s="495"/>
      <c r="AB5" s="495"/>
      <c r="AC5" s="495"/>
      <c r="AD5" s="425"/>
      <c r="AE5" s="426"/>
    </row>
    <row r="6" spans="1:31" ht="25.15" customHeight="1">
      <c r="A6" s="411" t="s">
        <v>10</v>
      </c>
      <c r="B6" s="482" t="str">
        <f>B!B5</f>
        <v>Šternberk</v>
      </c>
      <c r="C6" s="483"/>
      <c r="D6" s="206">
        <f>I4</f>
        <v>2</v>
      </c>
      <c r="E6" s="207" t="s">
        <v>9</v>
      </c>
      <c r="F6" s="208">
        <f>G4</f>
        <v>0</v>
      </c>
      <c r="G6" s="200"/>
      <c r="H6" s="200"/>
      <c r="I6" s="200"/>
      <c r="J6" s="209">
        <f>M23</f>
        <v>2</v>
      </c>
      <c r="K6" s="207" t="s">
        <v>9</v>
      </c>
      <c r="L6" s="208">
        <f>O23</f>
        <v>1</v>
      </c>
      <c r="M6" s="207">
        <f>O28</f>
        <v>2</v>
      </c>
      <c r="N6" s="207" t="s">
        <v>9</v>
      </c>
      <c r="O6" s="207">
        <f>M28</f>
        <v>0</v>
      </c>
      <c r="P6" s="209">
        <f>M19</f>
        <v>2</v>
      </c>
      <c r="Q6" s="207" t="s">
        <v>9</v>
      </c>
      <c r="R6" s="208">
        <f>O19</f>
        <v>0</v>
      </c>
      <c r="S6" s="209">
        <f>O26</f>
        <v>2</v>
      </c>
      <c r="T6" s="207" t="s">
        <v>9</v>
      </c>
      <c r="U6" s="207">
        <f>M26</f>
        <v>0</v>
      </c>
      <c r="V6" s="210">
        <f>SUM(D6,J6,M6,P6,S6)</f>
        <v>10</v>
      </c>
      <c r="W6" s="211" t="s">
        <v>9</v>
      </c>
      <c r="X6" s="211">
        <f>SUM(F6,L6,O6,R6,U6)</f>
        <v>1</v>
      </c>
      <c r="Y6" s="486">
        <f>V7/X7</f>
        <v>1.6296296296296295</v>
      </c>
      <c r="Z6" s="486">
        <f>AA6+Y6</f>
        <v>15.62962962962963</v>
      </c>
      <c r="AA6" s="488">
        <f>IF(J6-L6=2,3,IF(J6&gt;L6,2,IF(L6-J6=1,1,0)))+IF(M6-O6=2,3,IF(M6&gt;O6,2,IF(O6-M6=1,1,0)))+IF(D6-F6=2,3,IF(D6&gt;F6,2,IF(F6-D6=1,1,0)))+IF(P6-R6=2,3,IF(P6&gt;R6,2,IF(R6-P6=1,1,0)))+IF(S6-U6=2,3,IF(S6&gt;U6,2,IF(U6-S6=1,1,0)))</f>
        <v>14</v>
      </c>
      <c r="AB6" s="488"/>
      <c r="AC6" s="488"/>
      <c r="AD6" s="425" t="str">
        <f>ROMAN(RANK(Z6,Z4:Z15))</f>
        <v>I</v>
      </c>
      <c r="AE6" s="426"/>
    </row>
    <row r="7" spans="1:31" ht="25.15" customHeight="1" thickBot="1">
      <c r="A7" s="429"/>
      <c r="B7" s="492"/>
      <c r="C7" s="493"/>
      <c r="D7" s="212">
        <f>I5</f>
        <v>50</v>
      </c>
      <c r="E7" s="202" t="s">
        <v>9</v>
      </c>
      <c r="F7" s="203">
        <f>G5</f>
        <v>28</v>
      </c>
      <c r="G7" s="213"/>
      <c r="H7" s="213"/>
      <c r="I7" s="213"/>
      <c r="J7" s="201">
        <f>P23</f>
        <v>64</v>
      </c>
      <c r="K7" s="202" t="s">
        <v>9</v>
      </c>
      <c r="L7" s="203">
        <f>R23</f>
        <v>60</v>
      </c>
      <c r="M7" s="202">
        <f>R28</f>
        <v>50</v>
      </c>
      <c r="N7" s="202" t="s">
        <v>9</v>
      </c>
      <c r="O7" s="202">
        <f>P28</f>
        <v>36</v>
      </c>
      <c r="P7" s="201">
        <f>P19</f>
        <v>50</v>
      </c>
      <c r="Q7" s="202" t="s">
        <v>9</v>
      </c>
      <c r="R7" s="203">
        <f>R19</f>
        <v>19</v>
      </c>
      <c r="S7" s="201">
        <f>R26</f>
        <v>50</v>
      </c>
      <c r="T7" s="202" t="s">
        <v>9</v>
      </c>
      <c r="U7" s="202">
        <f>P26</f>
        <v>19</v>
      </c>
      <c r="V7" s="214">
        <f>SUM(D7,J7,M7,P7,S7)</f>
        <v>264</v>
      </c>
      <c r="W7" s="215" t="s">
        <v>9</v>
      </c>
      <c r="X7" s="215">
        <f>SUM(F7,L7,O7,R7,U7)</f>
        <v>162</v>
      </c>
      <c r="Y7" s="494"/>
      <c r="Z7" s="494"/>
      <c r="AA7" s="495"/>
      <c r="AB7" s="495"/>
      <c r="AC7" s="495"/>
      <c r="AD7" s="425"/>
      <c r="AE7" s="426"/>
    </row>
    <row r="8" spans="1:31" ht="25.15" customHeight="1">
      <c r="A8" s="411" t="s">
        <v>12</v>
      </c>
      <c r="B8" s="482" t="str">
        <f>'C'!B5</f>
        <v>Přerov</v>
      </c>
      <c r="C8" s="483"/>
      <c r="D8" s="206">
        <f>L4</f>
        <v>2</v>
      </c>
      <c r="E8" s="207" t="s">
        <v>9</v>
      </c>
      <c r="F8" s="208">
        <f>J4</f>
        <v>0</v>
      </c>
      <c r="G8" s="209">
        <f>L6</f>
        <v>1</v>
      </c>
      <c r="H8" s="207" t="s">
        <v>9</v>
      </c>
      <c r="I8" s="208">
        <f>J6</f>
        <v>2</v>
      </c>
      <c r="J8" s="216"/>
      <c r="K8" s="217"/>
      <c r="L8" s="218"/>
      <c r="M8" s="219">
        <f>M20</f>
        <v>2</v>
      </c>
      <c r="N8" s="207" t="s">
        <v>9</v>
      </c>
      <c r="O8" s="219">
        <f>O20</f>
        <v>0</v>
      </c>
      <c r="P8" s="209">
        <f>O25</f>
        <v>2</v>
      </c>
      <c r="Q8" s="207" t="s">
        <v>9</v>
      </c>
      <c r="R8" s="207">
        <f>M25</f>
        <v>0</v>
      </c>
      <c r="S8" s="209">
        <f>M31</f>
        <v>2</v>
      </c>
      <c r="T8" s="207" t="s">
        <v>9</v>
      </c>
      <c r="U8" s="207">
        <f>O31</f>
        <v>0</v>
      </c>
      <c r="V8" s="206">
        <f>SUM(D8,G8,M8,P8,S8)</f>
        <v>9</v>
      </c>
      <c r="W8" s="220" t="s">
        <v>9</v>
      </c>
      <c r="X8" s="220">
        <f>SUM(I8,F8,O8,R8,U8)</f>
        <v>2</v>
      </c>
      <c r="Y8" s="486">
        <f>V9/X9</f>
        <v>1.4942528735632183</v>
      </c>
      <c r="Z8" s="486">
        <f>AA8+Y8</f>
        <v>14.494252873563218</v>
      </c>
      <c r="AA8" s="488">
        <f>IF(G8-I8=2,3,IF(G8&gt;I8,2,IF(I8-G8=1,1,0)))+IF(M8-O8=2,3,IF(M8&gt;O8,2,IF(O8-M8=1,1,0)))+IF(D8-F8=2,3,IF(D8&gt;F8,2,IF(F8-D8=1,1,0)))+IF(P8-R8=2,3,IF(P8&gt;R8,2,IF(R8-P8=1,1,0)))+IF(S8-U8=2,3,IF(S8&gt;U8,2,IF(U8-S8=1,1,0)))</f>
        <v>13</v>
      </c>
      <c r="AB8" s="488"/>
      <c r="AC8" s="488"/>
      <c r="AD8" s="425" t="str">
        <f>ROMAN(RANK(Z8,Z4:Z15))</f>
        <v>II</v>
      </c>
      <c r="AE8" s="426"/>
    </row>
    <row r="9" spans="1:31" ht="25.15" customHeight="1" thickBot="1">
      <c r="A9" s="429"/>
      <c r="B9" s="492"/>
      <c r="C9" s="493"/>
      <c r="D9" s="212">
        <f>L5</f>
        <v>50</v>
      </c>
      <c r="E9" s="202" t="s">
        <v>9</v>
      </c>
      <c r="F9" s="203">
        <f>J5</f>
        <v>26</v>
      </c>
      <c r="G9" s="201">
        <f>L7</f>
        <v>60</v>
      </c>
      <c r="H9" s="202" t="s">
        <v>9</v>
      </c>
      <c r="I9" s="203">
        <f>J7</f>
        <v>64</v>
      </c>
      <c r="J9" s="221"/>
      <c r="K9" s="222"/>
      <c r="L9" s="223"/>
      <c r="M9" s="224">
        <f>P20</f>
        <v>50</v>
      </c>
      <c r="N9" s="202" t="s">
        <v>9</v>
      </c>
      <c r="O9" s="224">
        <f>R20</f>
        <v>31</v>
      </c>
      <c r="P9" s="201">
        <f>R25</f>
        <v>50</v>
      </c>
      <c r="Q9" s="202" t="s">
        <v>9</v>
      </c>
      <c r="R9" s="203">
        <f>P25</f>
        <v>32</v>
      </c>
      <c r="S9" s="201">
        <f>P31</f>
        <v>50</v>
      </c>
      <c r="T9" s="202" t="s">
        <v>9</v>
      </c>
      <c r="U9" s="202">
        <f>R31</f>
        <v>21</v>
      </c>
      <c r="V9" s="204">
        <f>SUM(D9,G9,M9,P9,S9)</f>
        <v>260</v>
      </c>
      <c r="W9" s="205" t="s">
        <v>9</v>
      </c>
      <c r="X9" s="205">
        <f>SUM(I9,F9,O9,R9,U9)</f>
        <v>174</v>
      </c>
      <c r="Y9" s="494"/>
      <c r="Z9" s="494"/>
      <c r="AA9" s="495"/>
      <c r="AB9" s="495"/>
      <c r="AC9" s="495"/>
      <c r="AD9" s="425"/>
      <c r="AE9" s="426"/>
    </row>
    <row r="10" spans="1:31" ht="25.15" customHeight="1">
      <c r="A10" s="411" t="s">
        <v>14</v>
      </c>
      <c r="B10" s="482" t="str">
        <f>'C'!B9</f>
        <v>Val.Meziříčí</v>
      </c>
      <c r="C10" s="483"/>
      <c r="D10" s="225">
        <f>O4</f>
        <v>2</v>
      </c>
      <c r="E10" s="207" t="s">
        <v>9</v>
      </c>
      <c r="F10" s="226">
        <f>M4</f>
        <v>1</v>
      </c>
      <c r="G10" s="227">
        <f>O6</f>
        <v>0</v>
      </c>
      <c r="H10" s="207" t="s">
        <v>9</v>
      </c>
      <c r="I10" s="226">
        <f>M6</f>
        <v>2</v>
      </c>
      <c r="J10" s="219">
        <f>O8</f>
        <v>0</v>
      </c>
      <c r="K10" s="207" t="s">
        <v>9</v>
      </c>
      <c r="L10" s="219">
        <f>M8</f>
        <v>2</v>
      </c>
      <c r="M10" s="228"/>
      <c r="N10" s="229"/>
      <c r="O10" s="230"/>
      <c r="P10" s="231">
        <f>M32</f>
        <v>2</v>
      </c>
      <c r="Q10" s="207" t="s">
        <v>9</v>
      </c>
      <c r="R10" s="231">
        <f>O32</f>
        <v>0</v>
      </c>
      <c r="S10" s="227">
        <f>O22</f>
        <v>2</v>
      </c>
      <c r="T10" s="207" t="s">
        <v>9</v>
      </c>
      <c r="U10" s="231">
        <f>M22</f>
        <v>0</v>
      </c>
      <c r="V10" s="210">
        <f>SUM(D10,J10,G10,P10,S10)</f>
        <v>6</v>
      </c>
      <c r="W10" s="220" t="s">
        <v>9</v>
      </c>
      <c r="X10" s="211">
        <f>SUM(I10,L10,F10,R10,U10)</f>
        <v>5</v>
      </c>
      <c r="Y10" s="486">
        <f>V11/X11</f>
        <v>1.0324074074074074</v>
      </c>
      <c r="Z10" s="486">
        <f>AA10+Y10</f>
        <v>9.0324074074074083</v>
      </c>
      <c r="AA10" s="488">
        <f>IF(G10-I10=2,3,IF(G10&gt;I10,2,IF(I10-G10=1,1,0)))+IF(J10-L10=2,3,IF(J10&gt;L10,2,IF(L10-J10=1,1,0)))+IF(D10-F10=2,3,IF(D10&gt;F10,2,IF(F10-D10=1,1,0)))+IF(P10-R10=2,3,IF(P10&gt;R10,2,IF(R10-P10=1,1,0)))+IF(S10-U10=2,3,IF(S10&gt;U10,2,IF(U10-S10=1,1,0)))</f>
        <v>8</v>
      </c>
      <c r="AB10" s="488"/>
      <c r="AC10" s="488"/>
      <c r="AD10" s="425" t="str">
        <f>ROMAN(RANK(Z10,Z4:Z15))</f>
        <v>III</v>
      </c>
      <c r="AE10" s="426"/>
    </row>
    <row r="11" spans="1:31" ht="25.15" customHeight="1" thickBot="1">
      <c r="A11" s="429"/>
      <c r="B11" s="492"/>
      <c r="C11" s="493"/>
      <c r="D11" s="232">
        <f>O5</f>
        <v>56</v>
      </c>
      <c r="E11" s="202" t="s">
        <v>9</v>
      </c>
      <c r="F11" s="233">
        <f>M5</f>
        <v>56</v>
      </c>
      <c r="G11" s="234">
        <f>O7</f>
        <v>36</v>
      </c>
      <c r="H11" s="202" t="s">
        <v>9</v>
      </c>
      <c r="I11" s="233">
        <f>M7</f>
        <v>50</v>
      </c>
      <c r="J11" s="224">
        <f>O9</f>
        <v>31</v>
      </c>
      <c r="K11" s="202" t="s">
        <v>9</v>
      </c>
      <c r="L11" s="224">
        <f>M9</f>
        <v>50</v>
      </c>
      <c r="M11" s="221"/>
      <c r="N11" s="222"/>
      <c r="O11" s="223"/>
      <c r="P11" s="134">
        <f>P32</f>
        <v>50</v>
      </c>
      <c r="Q11" s="202" t="s">
        <v>9</v>
      </c>
      <c r="R11" s="134">
        <f>R32</f>
        <v>25</v>
      </c>
      <c r="S11" s="234">
        <f>R22</f>
        <v>50</v>
      </c>
      <c r="T11" s="202" t="s">
        <v>9</v>
      </c>
      <c r="U11" s="134">
        <f>P22</f>
        <v>35</v>
      </c>
      <c r="V11" s="214">
        <f>SUM(D11,J11,G11,P11,S11)</f>
        <v>223</v>
      </c>
      <c r="W11" s="205" t="s">
        <v>9</v>
      </c>
      <c r="X11" s="215">
        <f>SUM(I11,L11,F11,R11,U11)</f>
        <v>216</v>
      </c>
      <c r="Y11" s="494"/>
      <c r="Z11" s="494"/>
      <c r="AA11" s="495"/>
      <c r="AB11" s="495"/>
      <c r="AC11" s="495"/>
      <c r="AD11" s="425"/>
      <c r="AE11" s="426"/>
    </row>
    <row r="12" spans="1:31" ht="25.15" customHeight="1">
      <c r="A12" s="411" t="s">
        <v>30</v>
      </c>
      <c r="B12" s="482" t="str">
        <f>B!B9</f>
        <v>Karviná</v>
      </c>
      <c r="C12" s="483"/>
      <c r="D12" s="206">
        <f>R4</f>
        <v>0</v>
      </c>
      <c r="E12" s="207" t="s">
        <v>9</v>
      </c>
      <c r="F12" s="208">
        <f>P4</f>
        <v>2</v>
      </c>
      <c r="G12" s="209">
        <f>R6</f>
        <v>0</v>
      </c>
      <c r="H12" s="207" t="s">
        <v>9</v>
      </c>
      <c r="I12" s="208">
        <f>P6</f>
        <v>2</v>
      </c>
      <c r="J12" s="209">
        <f>R8</f>
        <v>0</v>
      </c>
      <c r="K12" s="207" t="s">
        <v>9</v>
      </c>
      <c r="L12" s="208">
        <f>P8</f>
        <v>2</v>
      </c>
      <c r="M12" s="231">
        <f>R10</f>
        <v>0</v>
      </c>
      <c r="N12" s="207" t="s">
        <v>9</v>
      </c>
      <c r="O12" s="231">
        <f>P10</f>
        <v>2</v>
      </c>
      <c r="P12" s="216"/>
      <c r="Q12" s="217"/>
      <c r="R12" s="218"/>
      <c r="S12" s="209">
        <f>M29</f>
        <v>0</v>
      </c>
      <c r="T12" s="207" t="s">
        <v>9</v>
      </c>
      <c r="U12" s="207">
        <f>O29</f>
        <v>2</v>
      </c>
      <c r="V12" s="235">
        <f>SUM(D12,J12,M12,G12,S12)</f>
        <v>0</v>
      </c>
      <c r="W12" s="220" t="s">
        <v>9</v>
      </c>
      <c r="X12" s="220">
        <f>SUM(I12,L12,O12,F12,U12)</f>
        <v>10</v>
      </c>
      <c r="Y12" s="486">
        <f>V13/X13</f>
        <v>0.53200000000000003</v>
      </c>
      <c r="Z12" s="486">
        <f>AA12+Y12</f>
        <v>0.53200000000000003</v>
      </c>
      <c r="AA12" s="488">
        <f>IF(J12-L12=2,3,IF(J12&gt;L12,2,IF(L12-J12=1,1,0)))+IF(M12-O12=2,3,IF(M12&gt;O12,2,IF(O12-M12=1,1,0)))+IF(D12-F12=2,3,IF(D12&gt;F12,2,IF(F12-D12=1,1,0)))+IF(G12-I12=2,3,IF(G12&gt;I12,2,IF(I12-G12=1,1,0)))+IF(S12-U12=2,3,IF(S12&gt;U12,2,IF(U12-S12=1,1,0)))</f>
        <v>0</v>
      </c>
      <c r="AB12" s="488"/>
      <c r="AC12" s="488"/>
      <c r="AD12" s="425" t="str">
        <f>ROMAN(RANK(Z12,Z4:Z15))</f>
        <v>VI</v>
      </c>
      <c r="AE12" s="426"/>
    </row>
    <row r="13" spans="1:31" ht="25.15" customHeight="1" thickBot="1">
      <c r="A13" s="429"/>
      <c r="B13" s="492"/>
      <c r="C13" s="493"/>
      <c r="D13" s="212">
        <f>R5</f>
        <v>32</v>
      </c>
      <c r="E13" s="202" t="s">
        <v>9</v>
      </c>
      <c r="F13" s="203">
        <f>P5</f>
        <v>50</v>
      </c>
      <c r="G13" s="201">
        <f>R7</f>
        <v>19</v>
      </c>
      <c r="H13" s="202" t="s">
        <v>9</v>
      </c>
      <c r="I13" s="203">
        <f>P7</f>
        <v>50</v>
      </c>
      <c r="J13" s="201">
        <f>R9</f>
        <v>32</v>
      </c>
      <c r="K13" s="202" t="s">
        <v>9</v>
      </c>
      <c r="L13" s="203">
        <f>P9</f>
        <v>50</v>
      </c>
      <c r="M13" s="134">
        <f>R11</f>
        <v>25</v>
      </c>
      <c r="N13" s="202" t="s">
        <v>9</v>
      </c>
      <c r="O13" s="134">
        <f>P11</f>
        <v>50</v>
      </c>
      <c r="P13" s="221"/>
      <c r="Q13" s="222"/>
      <c r="R13" s="223"/>
      <c r="S13" s="201">
        <f>P29</f>
        <v>25</v>
      </c>
      <c r="T13" s="202" t="s">
        <v>9</v>
      </c>
      <c r="U13" s="202">
        <f>R29</f>
        <v>50</v>
      </c>
      <c r="V13" s="204">
        <f>SUM(D13,J13,M13,G13,S13)</f>
        <v>133</v>
      </c>
      <c r="W13" s="205" t="s">
        <v>9</v>
      </c>
      <c r="X13" s="205">
        <f>SUM(I13,L13,O13,F13,U13)</f>
        <v>250</v>
      </c>
      <c r="Y13" s="494"/>
      <c r="Z13" s="494"/>
      <c r="AA13" s="495"/>
      <c r="AB13" s="495"/>
      <c r="AC13" s="495"/>
      <c r="AD13" s="425"/>
      <c r="AE13" s="426"/>
    </row>
    <row r="14" spans="1:31" ht="25.15" customHeight="1">
      <c r="A14" s="411" t="s">
        <v>32</v>
      </c>
      <c r="B14" s="482" t="str">
        <f>A!B5</f>
        <v>Olymp Praha</v>
      </c>
      <c r="C14" s="483"/>
      <c r="D14" s="206">
        <f>U4</f>
        <v>1</v>
      </c>
      <c r="E14" s="207" t="s">
        <v>9</v>
      </c>
      <c r="F14" s="208">
        <f>S4</f>
        <v>2</v>
      </c>
      <c r="G14" s="209">
        <f>U6</f>
        <v>0</v>
      </c>
      <c r="H14" s="207" t="s">
        <v>9</v>
      </c>
      <c r="I14" s="208">
        <f>S6</f>
        <v>2</v>
      </c>
      <c r="J14" s="209">
        <f>U8</f>
        <v>0</v>
      </c>
      <c r="K14" s="207" t="s">
        <v>9</v>
      </c>
      <c r="L14" s="208">
        <f>S8</f>
        <v>2</v>
      </c>
      <c r="M14" s="207">
        <f>U10</f>
        <v>0</v>
      </c>
      <c r="N14" s="207" t="s">
        <v>9</v>
      </c>
      <c r="O14" s="207">
        <f>S10</f>
        <v>2</v>
      </c>
      <c r="P14" s="209">
        <f>U12</f>
        <v>2</v>
      </c>
      <c r="Q14" s="207" t="s">
        <v>9</v>
      </c>
      <c r="R14" s="208">
        <f>S12</f>
        <v>0</v>
      </c>
      <c r="S14" s="200"/>
      <c r="T14" s="200"/>
      <c r="U14" s="200"/>
      <c r="V14" s="235">
        <f>SUM(D14,J14,M14,P14,G14)</f>
        <v>3</v>
      </c>
      <c r="W14" s="220" t="s">
        <v>9</v>
      </c>
      <c r="X14" s="207">
        <f>SUM(I14,L14,O14,R14,F14)</f>
        <v>8</v>
      </c>
      <c r="Y14" s="486">
        <f>V15/X15</f>
        <v>0.77542372881355937</v>
      </c>
      <c r="Z14" s="486">
        <f>AA14+Y14</f>
        <v>4.7754237288135597</v>
      </c>
      <c r="AA14" s="488">
        <f>IF(J14-L14=2,3,IF(J14&gt;L14,2,IF(L14-J14=1,1,0)))+IF(M14-O14=2,3,IF(M14&gt;O14,2,IF(O14-M14=1,1,0)))+IF(D14-F14=2,3,IF(D14&gt;F14,2,IF(F14-D14=1,1,0)))+IF(P14-R14=2,3,IF(P14&gt;R14,2,IF(R14-P14=1,1,0)))+IF(G14-I14=2,3,IF(G14&gt;I14,2,IF(I14-G14=1,1,0)))</f>
        <v>4</v>
      </c>
      <c r="AB14" s="488"/>
      <c r="AC14" s="488"/>
      <c r="AD14" s="490" t="str">
        <f>ROMAN(RANK(Z14,Z4:Z15))</f>
        <v>V</v>
      </c>
      <c r="AE14" s="491"/>
    </row>
    <row r="15" spans="1:31" ht="25.15" customHeight="1" thickBot="1">
      <c r="A15" s="412"/>
      <c r="B15" s="484"/>
      <c r="C15" s="485"/>
      <c r="D15" s="236">
        <f>U5</f>
        <v>58</v>
      </c>
      <c r="E15" s="237" t="s">
        <v>9</v>
      </c>
      <c r="F15" s="238">
        <f>S5</f>
        <v>61</v>
      </c>
      <c r="G15" s="239">
        <f>U7</f>
        <v>19</v>
      </c>
      <c r="H15" s="237" t="s">
        <v>9</v>
      </c>
      <c r="I15" s="238">
        <f>S7</f>
        <v>50</v>
      </c>
      <c r="J15" s="239">
        <f>U9</f>
        <v>21</v>
      </c>
      <c r="K15" s="237" t="s">
        <v>9</v>
      </c>
      <c r="L15" s="238">
        <f>S9</f>
        <v>50</v>
      </c>
      <c r="M15" s="237">
        <f>U11</f>
        <v>35</v>
      </c>
      <c r="N15" s="237" t="s">
        <v>9</v>
      </c>
      <c r="O15" s="237">
        <f>S11</f>
        <v>50</v>
      </c>
      <c r="P15" s="239">
        <f>U13</f>
        <v>50</v>
      </c>
      <c r="Q15" s="237" t="s">
        <v>9</v>
      </c>
      <c r="R15" s="238">
        <f>S13</f>
        <v>25</v>
      </c>
      <c r="S15" s="240"/>
      <c r="T15" s="240"/>
      <c r="U15" s="240"/>
      <c r="V15" s="241">
        <f>SUM(D15,J15,M15,P15,G15)</f>
        <v>183</v>
      </c>
      <c r="W15" s="242" t="s">
        <v>9</v>
      </c>
      <c r="X15" s="242">
        <f>SUM(I15,L15,O15,R15,F15)</f>
        <v>236</v>
      </c>
      <c r="Y15" s="487"/>
      <c r="Z15" s="487"/>
      <c r="AA15" s="489"/>
      <c r="AB15" s="489"/>
      <c r="AC15" s="489"/>
      <c r="AD15" s="427"/>
      <c r="AE15" s="428"/>
    </row>
    <row r="16" spans="1:31" ht="2.85" customHeight="1" thickBot="1"/>
    <row r="17" spans="1:31" ht="30" customHeight="1" thickBot="1">
      <c r="A17" s="137"/>
      <c r="B17" s="138" t="s">
        <v>16</v>
      </c>
      <c r="C17" s="478" t="s">
        <v>17</v>
      </c>
      <c r="D17" s="479"/>
      <c r="E17" s="479"/>
      <c r="F17" s="479"/>
      <c r="G17" s="479"/>
      <c r="H17" s="479"/>
      <c r="I17" s="479"/>
      <c r="J17" s="479"/>
      <c r="K17" s="479"/>
      <c r="L17" s="480"/>
      <c r="M17" s="408" t="s">
        <v>18</v>
      </c>
      <c r="N17" s="409"/>
      <c r="O17" s="409"/>
      <c r="P17" s="409" t="s">
        <v>19</v>
      </c>
      <c r="Q17" s="409"/>
      <c r="R17" s="409"/>
      <c r="S17" s="410" t="s">
        <v>20</v>
      </c>
      <c r="T17" s="481"/>
      <c r="U17" s="408"/>
      <c r="V17" s="410" t="s">
        <v>21</v>
      </c>
      <c r="W17" s="481"/>
      <c r="X17" s="408"/>
      <c r="Y17" s="243"/>
      <c r="Z17" s="243"/>
      <c r="AA17" s="409" t="s">
        <v>22</v>
      </c>
      <c r="AB17" s="409"/>
      <c r="AC17" s="410"/>
      <c r="AD17" s="139" t="s">
        <v>23</v>
      </c>
      <c r="AE17" s="140" t="s">
        <v>24</v>
      </c>
    </row>
    <row r="18" spans="1:31" ht="25.15" customHeight="1">
      <c r="A18" s="141" t="s">
        <v>7</v>
      </c>
      <c r="B18" s="142" t="s">
        <v>44</v>
      </c>
      <c r="C18" s="469" t="str">
        <f>B4</f>
        <v>U.Hradiště</v>
      </c>
      <c r="D18" s="470"/>
      <c r="E18" s="244" t="s">
        <v>26</v>
      </c>
      <c r="F18" s="470" t="str">
        <f>B14</f>
        <v>Olymp Praha</v>
      </c>
      <c r="G18" s="470"/>
      <c r="H18" s="470"/>
      <c r="I18" s="470"/>
      <c r="J18" s="470"/>
      <c r="K18" s="470"/>
      <c r="L18" s="471"/>
      <c r="M18" s="245">
        <v>2</v>
      </c>
      <c r="N18" s="246" t="s">
        <v>9</v>
      </c>
      <c r="O18" s="247">
        <v>1</v>
      </c>
      <c r="P18" s="248">
        <f t="shared" ref="P18:P32" si="0">SUM(S18,V18,AA18)</f>
        <v>61</v>
      </c>
      <c r="Q18" s="249" t="s">
        <v>9</v>
      </c>
      <c r="R18" s="250">
        <f t="shared" ref="R18:R32" si="1">SUM(U18,X18,AC18)</f>
        <v>58</v>
      </c>
      <c r="S18" s="251">
        <v>21</v>
      </c>
      <c r="T18" s="252" t="s">
        <v>9</v>
      </c>
      <c r="U18" s="253">
        <v>25</v>
      </c>
      <c r="V18" s="251">
        <v>25</v>
      </c>
      <c r="W18" s="252" t="s">
        <v>9</v>
      </c>
      <c r="X18" s="253">
        <v>23</v>
      </c>
      <c r="Y18" s="254"/>
      <c r="Z18" s="254"/>
      <c r="AA18" s="251">
        <v>15</v>
      </c>
      <c r="AB18" s="252" t="s">
        <v>9</v>
      </c>
      <c r="AC18" s="255">
        <v>10</v>
      </c>
      <c r="AD18" s="256" t="s">
        <v>39</v>
      </c>
      <c r="AE18" s="257"/>
    </row>
    <row r="19" spans="1:31" ht="25.15" customHeight="1">
      <c r="A19" s="156" t="s">
        <v>10</v>
      </c>
      <c r="B19" s="157" t="s">
        <v>45</v>
      </c>
      <c r="C19" s="472" t="str">
        <f>B6</f>
        <v>Šternberk</v>
      </c>
      <c r="D19" s="473"/>
      <c r="E19" s="258" t="s">
        <v>26</v>
      </c>
      <c r="F19" s="473" t="str">
        <f>B12</f>
        <v>Karviná</v>
      </c>
      <c r="G19" s="473"/>
      <c r="H19" s="473"/>
      <c r="I19" s="473"/>
      <c r="J19" s="473"/>
      <c r="K19" s="473"/>
      <c r="L19" s="474"/>
      <c r="M19" s="245">
        <f>IF(S19&gt;U19,1,0)+IF(V19&gt;X19,1,0)+IF(Y19&gt;AA19,1,0)</f>
        <v>2</v>
      </c>
      <c r="N19" s="246" t="s">
        <v>9</v>
      </c>
      <c r="O19" s="247">
        <f>IF(U19&gt;S19,1,0)+IF(X19&gt;V19,1,0)+IF(AA19&gt;Y19,1,0)</f>
        <v>0</v>
      </c>
      <c r="P19" s="248">
        <f t="shared" si="0"/>
        <v>50</v>
      </c>
      <c r="Q19" s="249" t="s">
        <v>9</v>
      </c>
      <c r="R19" s="250">
        <f t="shared" si="1"/>
        <v>19</v>
      </c>
      <c r="S19" s="251">
        <v>25</v>
      </c>
      <c r="T19" s="252" t="s">
        <v>9</v>
      </c>
      <c r="U19" s="253">
        <v>10</v>
      </c>
      <c r="V19" s="251">
        <v>25</v>
      </c>
      <c r="W19" s="252" t="s">
        <v>9</v>
      </c>
      <c r="X19" s="253">
        <v>9</v>
      </c>
      <c r="Y19" s="254"/>
      <c r="Z19" s="254"/>
      <c r="AA19" s="251"/>
      <c r="AB19" s="252" t="s">
        <v>9</v>
      </c>
      <c r="AC19" s="255"/>
      <c r="AD19" s="256" t="s">
        <v>34</v>
      </c>
      <c r="AE19" s="257"/>
    </row>
    <row r="20" spans="1:31" ht="25.15" customHeight="1">
      <c r="A20" s="156" t="s">
        <v>12</v>
      </c>
      <c r="B20" s="157" t="s">
        <v>33</v>
      </c>
      <c r="C20" s="475" t="str">
        <f>B8</f>
        <v>Přerov</v>
      </c>
      <c r="D20" s="476"/>
      <c r="E20" s="259" t="s">
        <v>26</v>
      </c>
      <c r="F20" s="476" t="str">
        <f>B10</f>
        <v>Val.Meziříčí</v>
      </c>
      <c r="G20" s="476"/>
      <c r="H20" s="476"/>
      <c r="I20" s="476"/>
      <c r="J20" s="476"/>
      <c r="K20" s="476"/>
      <c r="L20" s="477"/>
      <c r="M20" s="245">
        <f t="shared" ref="M20:M32" si="2">IF(S20&gt;U20,1,0)+IF(V20&gt;X20,1,0)+IF(Y20&gt;AA20,1,0)</f>
        <v>2</v>
      </c>
      <c r="N20" s="246" t="s">
        <v>9</v>
      </c>
      <c r="O20" s="247">
        <f t="shared" ref="O20:O32" si="3">IF(U20&gt;S20,1,0)+IF(X20&gt;V20,1,0)+IF(AA20&gt;Y20,1,0)</f>
        <v>0</v>
      </c>
      <c r="P20" s="248">
        <f t="shared" si="0"/>
        <v>50</v>
      </c>
      <c r="Q20" s="249" t="s">
        <v>9</v>
      </c>
      <c r="R20" s="250">
        <f t="shared" si="1"/>
        <v>31</v>
      </c>
      <c r="S20" s="251">
        <v>25</v>
      </c>
      <c r="T20" s="252" t="s">
        <v>9</v>
      </c>
      <c r="U20" s="253">
        <v>15</v>
      </c>
      <c r="V20" s="251">
        <v>25</v>
      </c>
      <c r="W20" s="252" t="s">
        <v>9</v>
      </c>
      <c r="X20" s="253">
        <v>16</v>
      </c>
      <c r="Y20" s="254"/>
      <c r="Z20" s="254"/>
      <c r="AA20" s="251"/>
      <c r="AB20" s="252" t="s">
        <v>9</v>
      </c>
      <c r="AC20" s="255"/>
      <c r="AD20" s="256" t="s">
        <v>6</v>
      </c>
      <c r="AE20" s="257"/>
    </row>
    <row r="21" spans="1:31" ht="25.15" customHeight="1">
      <c r="A21" s="156" t="s">
        <v>14</v>
      </c>
      <c r="B21" s="157" t="s">
        <v>46</v>
      </c>
      <c r="C21" s="465" t="str">
        <f>B12</f>
        <v>Karviná</v>
      </c>
      <c r="D21" s="466"/>
      <c r="E21" s="91" t="s">
        <v>26</v>
      </c>
      <c r="F21" s="466" t="str">
        <f>B4</f>
        <v>U.Hradiště</v>
      </c>
      <c r="G21" s="466"/>
      <c r="H21" s="466"/>
      <c r="I21" s="466"/>
      <c r="J21" s="466"/>
      <c r="K21" s="466"/>
      <c r="L21" s="467"/>
      <c r="M21" s="245">
        <f t="shared" si="2"/>
        <v>0</v>
      </c>
      <c r="N21" s="246" t="s">
        <v>9</v>
      </c>
      <c r="O21" s="247">
        <f t="shared" si="3"/>
        <v>2</v>
      </c>
      <c r="P21" s="248">
        <f t="shared" si="0"/>
        <v>32</v>
      </c>
      <c r="Q21" s="249" t="s">
        <v>9</v>
      </c>
      <c r="R21" s="250">
        <f t="shared" si="1"/>
        <v>50</v>
      </c>
      <c r="S21" s="251">
        <v>20</v>
      </c>
      <c r="T21" s="252" t="s">
        <v>9</v>
      </c>
      <c r="U21" s="253">
        <v>25</v>
      </c>
      <c r="V21" s="251">
        <v>12</v>
      </c>
      <c r="W21" s="252" t="s">
        <v>9</v>
      </c>
      <c r="X21" s="253">
        <v>25</v>
      </c>
      <c r="Y21" s="254"/>
      <c r="Z21" s="254"/>
      <c r="AA21" s="251"/>
      <c r="AB21" s="252" t="s">
        <v>9</v>
      </c>
      <c r="AC21" s="255"/>
      <c r="AD21" s="256" t="s">
        <v>6</v>
      </c>
      <c r="AE21" s="257"/>
    </row>
    <row r="22" spans="1:31" ht="25.15" customHeight="1">
      <c r="A22" s="156" t="s">
        <v>30</v>
      </c>
      <c r="B22" s="157" t="s">
        <v>47</v>
      </c>
      <c r="C22" s="464" t="str">
        <f>B14</f>
        <v>Olymp Praha</v>
      </c>
      <c r="D22" s="400"/>
      <c r="E22" s="164" t="s">
        <v>26</v>
      </c>
      <c r="F22" s="400" t="str">
        <f>B10</f>
        <v>Val.Meziříčí</v>
      </c>
      <c r="G22" s="400"/>
      <c r="H22" s="400"/>
      <c r="I22" s="400"/>
      <c r="J22" s="400"/>
      <c r="K22" s="400"/>
      <c r="L22" s="401"/>
      <c r="M22" s="245">
        <f t="shared" si="2"/>
        <v>0</v>
      </c>
      <c r="N22" s="246" t="s">
        <v>9</v>
      </c>
      <c r="O22" s="247">
        <f t="shared" si="3"/>
        <v>2</v>
      </c>
      <c r="P22" s="248">
        <f t="shared" si="0"/>
        <v>35</v>
      </c>
      <c r="Q22" s="249" t="s">
        <v>9</v>
      </c>
      <c r="R22" s="250">
        <f t="shared" si="1"/>
        <v>50</v>
      </c>
      <c r="S22" s="251">
        <v>19</v>
      </c>
      <c r="T22" s="252" t="s">
        <v>9</v>
      </c>
      <c r="U22" s="253">
        <v>25</v>
      </c>
      <c r="V22" s="251">
        <v>16</v>
      </c>
      <c r="W22" s="252" t="s">
        <v>9</v>
      </c>
      <c r="X22" s="253">
        <v>25</v>
      </c>
      <c r="Y22" s="254"/>
      <c r="Z22" s="254"/>
      <c r="AA22" s="251"/>
      <c r="AB22" s="252" t="s">
        <v>9</v>
      </c>
      <c r="AC22" s="255"/>
      <c r="AD22" s="256" t="s">
        <v>39</v>
      </c>
      <c r="AE22" s="257"/>
    </row>
    <row r="23" spans="1:31" ht="25.15" customHeight="1">
      <c r="A23" s="156" t="s">
        <v>32</v>
      </c>
      <c r="B23" s="157" t="s">
        <v>27</v>
      </c>
      <c r="C23" s="465" t="str">
        <f>B6</f>
        <v>Šternberk</v>
      </c>
      <c r="D23" s="466"/>
      <c r="E23" s="91" t="s">
        <v>26</v>
      </c>
      <c r="F23" s="466" t="str">
        <f>B8</f>
        <v>Přerov</v>
      </c>
      <c r="G23" s="466"/>
      <c r="H23" s="466"/>
      <c r="I23" s="466"/>
      <c r="J23" s="466"/>
      <c r="K23" s="466"/>
      <c r="L23" s="467"/>
      <c r="M23" s="245">
        <v>2</v>
      </c>
      <c r="N23" s="246" t="s">
        <v>9</v>
      </c>
      <c r="O23" s="247">
        <v>1</v>
      </c>
      <c r="P23" s="248">
        <f t="shared" si="0"/>
        <v>64</v>
      </c>
      <c r="Q23" s="249" t="s">
        <v>9</v>
      </c>
      <c r="R23" s="250">
        <f t="shared" si="1"/>
        <v>60</v>
      </c>
      <c r="S23" s="251">
        <v>26</v>
      </c>
      <c r="T23" s="252" t="s">
        <v>9</v>
      </c>
      <c r="U23" s="253">
        <v>24</v>
      </c>
      <c r="V23" s="251">
        <v>23</v>
      </c>
      <c r="W23" s="252" t="s">
        <v>9</v>
      </c>
      <c r="X23" s="253">
        <v>25</v>
      </c>
      <c r="Y23" s="254"/>
      <c r="Z23" s="254"/>
      <c r="AA23" s="251">
        <v>15</v>
      </c>
      <c r="AB23" s="252" t="s">
        <v>9</v>
      </c>
      <c r="AC23" s="255">
        <v>11</v>
      </c>
      <c r="AD23" s="256" t="s">
        <v>34</v>
      </c>
      <c r="AE23" s="257"/>
    </row>
    <row r="24" spans="1:31" ht="25.15" customHeight="1">
      <c r="A24" s="156" t="s">
        <v>48</v>
      </c>
      <c r="B24" s="157" t="s">
        <v>25</v>
      </c>
      <c r="C24" s="464" t="str">
        <f>B4</f>
        <v>U.Hradiště</v>
      </c>
      <c r="D24" s="400"/>
      <c r="E24" s="164" t="s">
        <v>26</v>
      </c>
      <c r="F24" s="400" t="str">
        <f>B10</f>
        <v>Val.Meziříčí</v>
      </c>
      <c r="G24" s="400"/>
      <c r="H24" s="400"/>
      <c r="I24" s="400"/>
      <c r="J24" s="400"/>
      <c r="K24" s="400"/>
      <c r="L24" s="401"/>
      <c r="M24" s="245">
        <f t="shared" si="2"/>
        <v>1</v>
      </c>
      <c r="N24" s="246" t="s">
        <v>9</v>
      </c>
      <c r="O24" s="247">
        <f t="shared" si="3"/>
        <v>2</v>
      </c>
      <c r="P24" s="248">
        <f t="shared" si="0"/>
        <v>56</v>
      </c>
      <c r="Q24" s="249" t="s">
        <v>9</v>
      </c>
      <c r="R24" s="250">
        <f t="shared" si="1"/>
        <v>56</v>
      </c>
      <c r="S24" s="251">
        <v>25</v>
      </c>
      <c r="T24" s="252" t="s">
        <v>9</v>
      </c>
      <c r="U24" s="253">
        <v>16</v>
      </c>
      <c r="V24" s="251">
        <v>23</v>
      </c>
      <c r="W24" s="252" t="s">
        <v>9</v>
      </c>
      <c r="X24" s="253">
        <v>25</v>
      </c>
      <c r="Y24" s="254"/>
      <c r="Z24" s="254"/>
      <c r="AA24" s="251">
        <v>8</v>
      </c>
      <c r="AB24" s="252" t="s">
        <v>9</v>
      </c>
      <c r="AC24" s="255">
        <v>15</v>
      </c>
      <c r="AD24" s="256" t="s">
        <v>6</v>
      </c>
      <c r="AE24" s="257"/>
    </row>
    <row r="25" spans="1:31" ht="25.15" customHeight="1">
      <c r="A25" s="156" t="s">
        <v>49</v>
      </c>
      <c r="B25" s="157" t="s">
        <v>50</v>
      </c>
      <c r="C25" s="465" t="str">
        <f>B12</f>
        <v>Karviná</v>
      </c>
      <c r="D25" s="466"/>
      <c r="E25" s="91" t="s">
        <v>26</v>
      </c>
      <c r="F25" s="466" t="str">
        <f>B8</f>
        <v>Přerov</v>
      </c>
      <c r="G25" s="466"/>
      <c r="H25" s="466"/>
      <c r="I25" s="466"/>
      <c r="J25" s="466"/>
      <c r="K25" s="466"/>
      <c r="L25" s="467"/>
      <c r="M25" s="245">
        <f t="shared" si="2"/>
        <v>0</v>
      </c>
      <c r="N25" s="246" t="s">
        <v>9</v>
      </c>
      <c r="O25" s="247">
        <f t="shared" si="3"/>
        <v>2</v>
      </c>
      <c r="P25" s="248">
        <f t="shared" si="0"/>
        <v>32</v>
      </c>
      <c r="Q25" s="249" t="s">
        <v>9</v>
      </c>
      <c r="R25" s="250">
        <f t="shared" si="1"/>
        <v>50</v>
      </c>
      <c r="S25" s="251">
        <v>19</v>
      </c>
      <c r="T25" s="252" t="s">
        <v>9</v>
      </c>
      <c r="U25" s="253">
        <v>25</v>
      </c>
      <c r="V25" s="251">
        <v>13</v>
      </c>
      <c r="W25" s="252" t="s">
        <v>9</v>
      </c>
      <c r="X25" s="253">
        <v>25</v>
      </c>
      <c r="Y25" s="254"/>
      <c r="Z25" s="254"/>
      <c r="AA25" s="251"/>
      <c r="AB25" s="252" t="s">
        <v>9</v>
      </c>
      <c r="AC25" s="255"/>
      <c r="AD25" s="256" t="s">
        <v>34</v>
      </c>
      <c r="AE25" s="257"/>
    </row>
    <row r="26" spans="1:31" ht="25.15" customHeight="1">
      <c r="A26" s="156" t="s">
        <v>51</v>
      </c>
      <c r="B26" s="157" t="s">
        <v>52</v>
      </c>
      <c r="C26" s="464" t="str">
        <f>B14</f>
        <v>Olymp Praha</v>
      </c>
      <c r="D26" s="400"/>
      <c r="E26" s="164" t="s">
        <v>26</v>
      </c>
      <c r="F26" s="400" t="str">
        <f>B6</f>
        <v>Šternberk</v>
      </c>
      <c r="G26" s="400"/>
      <c r="H26" s="400"/>
      <c r="I26" s="400"/>
      <c r="J26" s="400"/>
      <c r="K26" s="400"/>
      <c r="L26" s="401"/>
      <c r="M26" s="245">
        <f t="shared" si="2"/>
        <v>0</v>
      </c>
      <c r="N26" s="246" t="s">
        <v>9</v>
      </c>
      <c r="O26" s="247">
        <f t="shared" si="3"/>
        <v>2</v>
      </c>
      <c r="P26" s="248">
        <f t="shared" si="0"/>
        <v>19</v>
      </c>
      <c r="Q26" s="249" t="s">
        <v>9</v>
      </c>
      <c r="R26" s="250">
        <f t="shared" si="1"/>
        <v>50</v>
      </c>
      <c r="S26" s="251">
        <v>10</v>
      </c>
      <c r="T26" s="252" t="s">
        <v>9</v>
      </c>
      <c r="U26" s="253">
        <v>25</v>
      </c>
      <c r="V26" s="251">
        <v>9</v>
      </c>
      <c r="W26" s="252" t="s">
        <v>9</v>
      </c>
      <c r="X26" s="253">
        <v>25</v>
      </c>
      <c r="Y26" s="254"/>
      <c r="Z26" s="254"/>
      <c r="AA26" s="251"/>
      <c r="AB26" s="252" t="s">
        <v>9</v>
      </c>
      <c r="AC26" s="255"/>
      <c r="AD26" s="256" t="s">
        <v>39</v>
      </c>
      <c r="AE26" s="257"/>
    </row>
    <row r="27" spans="1:31" ht="25.15" customHeight="1">
      <c r="A27" s="156" t="s">
        <v>53</v>
      </c>
      <c r="B27" s="157" t="s">
        <v>28</v>
      </c>
      <c r="C27" s="465" t="str">
        <f>B8</f>
        <v>Přerov</v>
      </c>
      <c r="D27" s="466"/>
      <c r="E27" s="91" t="s">
        <v>26</v>
      </c>
      <c r="F27" s="466" t="str">
        <f>B4</f>
        <v>U.Hradiště</v>
      </c>
      <c r="G27" s="466"/>
      <c r="H27" s="466"/>
      <c r="I27" s="466"/>
      <c r="J27" s="466"/>
      <c r="K27" s="466"/>
      <c r="L27" s="467"/>
      <c r="M27" s="245">
        <f t="shared" si="2"/>
        <v>2</v>
      </c>
      <c r="N27" s="246" t="s">
        <v>9</v>
      </c>
      <c r="O27" s="247">
        <f t="shared" si="3"/>
        <v>0</v>
      </c>
      <c r="P27" s="248">
        <f t="shared" si="0"/>
        <v>50</v>
      </c>
      <c r="Q27" s="249" t="s">
        <v>9</v>
      </c>
      <c r="R27" s="250">
        <f t="shared" si="1"/>
        <v>26</v>
      </c>
      <c r="S27" s="251">
        <v>25</v>
      </c>
      <c r="T27" s="252" t="s">
        <v>9</v>
      </c>
      <c r="U27" s="253">
        <v>8</v>
      </c>
      <c r="V27" s="251">
        <v>25</v>
      </c>
      <c r="W27" s="252" t="s">
        <v>9</v>
      </c>
      <c r="X27" s="253">
        <v>18</v>
      </c>
      <c r="Y27" s="254"/>
      <c r="Z27" s="254"/>
      <c r="AA27" s="251"/>
      <c r="AB27" s="252" t="s">
        <v>9</v>
      </c>
      <c r="AC27" s="255"/>
      <c r="AD27" s="256" t="s">
        <v>6</v>
      </c>
      <c r="AE27" s="257"/>
    </row>
    <row r="28" spans="1:31" ht="25.15" customHeight="1">
      <c r="A28" s="156" t="s">
        <v>54</v>
      </c>
      <c r="B28" s="157" t="s">
        <v>29</v>
      </c>
      <c r="C28" s="464" t="str">
        <f>B10</f>
        <v>Val.Meziříčí</v>
      </c>
      <c r="D28" s="400"/>
      <c r="E28" s="164" t="s">
        <v>26</v>
      </c>
      <c r="F28" s="400" t="str">
        <f>B6</f>
        <v>Šternberk</v>
      </c>
      <c r="G28" s="400"/>
      <c r="H28" s="400"/>
      <c r="I28" s="400"/>
      <c r="J28" s="400"/>
      <c r="K28" s="400"/>
      <c r="L28" s="401"/>
      <c r="M28" s="245">
        <f t="shared" si="2"/>
        <v>0</v>
      </c>
      <c r="N28" s="246" t="s">
        <v>9</v>
      </c>
      <c r="O28" s="247">
        <f t="shared" si="3"/>
        <v>2</v>
      </c>
      <c r="P28" s="248">
        <f t="shared" si="0"/>
        <v>36</v>
      </c>
      <c r="Q28" s="249" t="s">
        <v>9</v>
      </c>
      <c r="R28" s="250">
        <f t="shared" si="1"/>
        <v>50</v>
      </c>
      <c r="S28" s="251">
        <v>20</v>
      </c>
      <c r="T28" s="252" t="s">
        <v>9</v>
      </c>
      <c r="U28" s="253">
        <v>25</v>
      </c>
      <c r="V28" s="251">
        <v>16</v>
      </c>
      <c r="W28" s="252" t="s">
        <v>9</v>
      </c>
      <c r="X28" s="253">
        <v>25</v>
      </c>
      <c r="Y28" s="254"/>
      <c r="Z28" s="254"/>
      <c r="AA28" s="251"/>
      <c r="AB28" s="252" t="s">
        <v>9</v>
      </c>
      <c r="AC28" s="255"/>
      <c r="AD28" s="256" t="s">
        <v>34</v>
      </c>
      <c r="AE28" s="257"/>
    </row>
    <row r="29" spans="1:31" ht="25.15" customHeight="1">
      <c r="A29" s="156" t="s">
        <v>55</v>
      </c>
      <c r="B29" s="157" t="s">
        <v>56</v>
      </c>
      <c r="C29" s="465" t="str">
        <f>B12</f>
        <v>Karviná</v>
      </c>
      <c r="D29" s="466"/>
      <c r="E29" s="91" t="s">
        <v>26</v>
      </c>
      <c r="F29" s="466" t="str">
        <f>B14</f>
        <v>Olymp Praha</v>
      </c>
      <c r="G29" s="466"/>
      <c r="H29" s="466"/>
      <c r="I29" s="466"/>
      <c r="J29" s="466"/>
      <c r="K29" s="466"/>
      <c r="L29" s="467"/>
      <c r="M29" s="245">
        <f t="shared" si="2"/>
        <v>0</v>
      </c>
      <c r="N29" s="246" t="s">
        <v>9</v>
      </c>
      <c r="O29" s="247">
        <f t="shared" si="3"/>
        <v>2</v>
      </c>
      <c r="P29" s="248">
        <f t="shared" si="0"/>
        <v>25</v>
      </c>
      <c r="Q29" s="249" t="s">
        <v>9</v>
      </c>
      <c r="R29" s="250">
        <f t="shared" si="1"/>
        <v>50</v>
      </c>
      <c r="S29" s="251">
        <v>15</v>
      </c>
      <c r="T29" s="252" t="s">
        <v>9</v>
      </c>
      <c r="U29" s="253">
        <v>25</v>
      </c>
      <c r="V29" s="251">
        <v>10</v>
      </c>
      <c r="W29" s="252" t="s">
        <v>9</v>
      </c>
      <c r="X29" s="253">
        <v>25</v>
      </c>
      <c r="Y29" s="254"/>
      <c r="Z29" s="254"/>
      <c r="AA29" s="251"/>
      <c r="AB29" s="252" t="s">
        <v>9</v>
      </c>
      <c r="AC29" s="255"/>
      <c r="AD29" s="256" t="s">
        <v>39</v>
      </c>
      <c r="AE29" s="257"/>
    </row>
    <row r="30" spans="1:31" ht="25.15" customHeight="1">
      <c r="A30" s="156" t="s">
        <v>57</v>
      </c>
      <c r="B30" s="157" t="s">
        <v>31</v>
      </c>
      <c r="C30" s="464" t="str">
        <f>B4</f>
        <v>U.Hradiště</v>
      </c>
      <c r="D30" s="400"/>
      <c r="E30" s="164" t="s">
        <v>26</v>
      </c>
      <c r="F30" s="400" t="str">
        <f>B6</f>
        <v>Šternberk</v>
      </c>
      <c r="G30" s="400"/>
      <c r="H30" s="400"/>
      <c r="I30" s="400"/>
      <c r="J30" s="400"/>
      <c r="K30" s="400"/>
      <c r="L30" s="401"/>
      <c r="M30" s="245">
        <f t="shared" si="2"/>
        <v>0</v>
      </c>
      <c r="N30" s="246" t="s">
        <v>9</v>
      </c>
      <c r="O30" s="247">
        <f t="shared" si="3"/>
        <v>2</v>
      </c>
      <c r="P30" s="248">
        <f t="shared" si="0"/>
        <v>28</v>
      </c>
      <c r="Q30" s="249" t="s">
        <v>9</v>
      </c>
      <c r="R30" s="250">
        <f t="shared" si="1"/>
        <v>50</v>
      </c>
      <c r="S30" s="251">
        <v>18</v>
      </c>
      <c r="T30" s="252" t="s">
        <v>9</v>
      </c>
      <c r="U30" s="253">
        <v>25</v>
      </c>
      <c r="V30" s="251">
        <v>10</v>
      </c>
      <c r="W30" s="252" t="s">
        <v>9</v>
      </c>
      <c r="X30" s="253">
        <v>25</v>
      </c>
      <c r="Y30" s="254"/>
      <c r="Z30" s="254"/>
      <c r="AA30" s="251"/>
      <c r="AB30" s="252" t="s">
        <v>9</v>
      </c>
      <c r="AC30" s="255"/>
      <c r="AD30" s="256" t="s">
        <v>6</v>
      </c>
      <c r="AE30" s="257"/>
    </row>
    <row r="31" spans="1:31" ht="25.15" customHeight="1">
      <c r="A31" s="156" t="s">
        <v>58</v>
      </c>
      <c r="B31" s="157" t="s">
        <v>59</v>
      </c>
      <c r="C31" s="465" t="str">
        <f>B8</f>
        <v>Přerov</v>
      </c>
      <c r="D31" s="466"/>
      <c r="E31" s="91" t="s">
        <v>26</v>
      </c>
      <c r="F31" s="466" t="str">
        <f>B14</f>
        <v>Olymp Praha</v>
      </c>
      <c r="G31" s="466"/>
      <c r="H31" s="466"/>
      <c r="I31" s="466"/>
      <c r="J31" s="466"/>
      <c r="K31" s="466"/>
      <c r="L31" s="467"/>
      <c r="M31" s="245">
        <f t="shared" si="2"/>
        <v>2</v>
      </c>
      <c r="N31" s="246" t="s">
        <v>9</v>
      </c>
      <c r="O31" s="247">
        <f t="shared" si="3"/>
        <v>0</v>
      </c>
      <c r="P31" s="248">
        <f t="shared" si="0"/>
        <v>50</v>
      </c>
      <c r="Q31" s="249" t="s">
        <v>9</v>
      </c>
      <c r="R31" s="250">
        <f t="shared" si="1"/>
        <v>21</v>
      </c>
      <c r="S31" s="251">
        <v>25</v>
      </c>
      <c r="T31" s="252" t="s">
        <v>9</v>
      </c>
      <c r="U31" s="253">
        <v>10</v>
      </c>
      <c r="V31" s="251">
        <v>25</v>
      </c>
      <c r="W31" s="252" t="s">
        <v>9</v>
      </c>
      <c r="X31" s="253">
        <v>11</v>
      </c>
      <c r="Y31" s="254"/>
      <c r="Z31" s="254"/>
      <c r="AA31" s="251"/>
      <c r="AB31" s="252" t="s">
        <v>9</v>
      </c>
      <c r="AC31" s="255"/>
      <c r="AD31" s="256" t="s">
        <v>39</v>
      </c>
      <c r="AE31" s="257"/>
    </row>
    <row r="32" spans="1:31" ht="25.15" customHeight="1" thickBot="1">
      <c r="A32" s="260" t="s">
        <v>60</v>
      </c>
      <c r="B32" s="173" t="s">
        <v>61</v>
      </c>
      <c r="C32" s="468" t="str">
        <f>B10</f>
        <v>Val.Meziříčí</v>
      </c>
      <c r="D32" s="402"/>
      <c r="E32" s="180" t="s">
        <v>26</v>
      </c>
      <c r="F32" s="402" t="str">
        <f>B12</f>
        <v>Karviná</v>
      </c>
      <c r="G32" s="402"/>
      <c r="H32" s="402"/>
      <c r="I32" s="402"/>
      <c r="J32" s="402"/>
      <c r="K32" s="402"/>
      <c r="L32" s="403"/>
      <c r="M32" s="261">
        <f t="shared" si="2"/>
        <v>2</v>
      </c>
      <c r="N32" s="262" t="s">
        <v>9</v>
      </c>
      <c r="O32" s="263">
        <f t="shared" si="3"/>
        <v>0</v>
      </c>
      <c r="P32" s="264">
        <f t="shared" si="0"/>
        <v>50</v>
      </c>
      <c r="Q32" s="265" t="s">
        <v>9</v>
      </c>
      <c r="R32" s="266">
        <f t="shared" si="1"/>
        <v>25</v>
      </c>
      <c r="S32" s="267">
        <v>25</v>
      </c>
      <c r="T32" s="268" t="s">
        <v>9</v>
      </c>
      <c r="U32" s="269">
        <v>17</v>
      </c>
      <c r="V32" s="267">
        <v>25</v>
      </c>
      <c r="W32" s="268" t="s">
        <v>9</v>
      </c>
      <c r="X32" s="269">
        <v>8</v>
      </c>
      <c r="Y32" s="270"/>
      <c r="Z32" s="270"/>
      <c r="AA32" s="267"/>
      <c r="AB32" s="268" t="s">
        <v>9</v>
      </c>
      <c r="AC32" s="271"/>
      <c r="AD32" s="272" t="s">
        <v>34</v>
      </c>
      <c r="AE32" s="273"/>
    </row>
  </sheetData>
  <mergeCells count="83">
    <mergeCell ref="A1:AE1"/>
    <mergeCell ref="A2:C3"/>
    <mergeCell ref="D2:F3"/>
    <mergeCell ref="G2:I3"/>
    <mergeCell ref="J2:L3"/>
    <mergeCell ref="M2:O3"/>
    <mergeCell ref="P2:R3"/>
    <mergeCell ref="S2:U3"/>
    <mergeCell ref="V2:X3"/>
    <mergeCell ref="AA2:AC3"/>
    <mergeCell ref="AD6:AE7"/>
    <mergeCell ref="AD2:AE3"/>
    <mergeCell ref="A4:A5"/>
    <mergeCell ref="B4:C5"/>
    <mergeCell ref="Y4:Y5"/>
    <mergeCell ref="Z4:Z5"/>
    <mergeCell ref="AA4:AC5"/>
    <mergeCell ref="AD4:AE5"/>
    <mergeCell ref="A6:A7"/>
    <mergeCell ref="B6:C7"/>
    <mergeCell ref="Y6:Y7"/>
    <mergeCell ref="Z6:Z7"/>
    <mergeCell ref="AA6:AC7"/>
    <mergeCell ref="AD10:AE11"/>
    <mergeCell ref="A8:A9"/>
    <mergeCell ref="B8:C9"/>
    <mergeCell ref="Y8:Y9"/>
    <mergeCell ref="Z8:Z9"/>
    <mergeCell ref="AA8:AC9"/>
    <mergeCell ref="AD8:AE9"/>
    <mergeCell ref="A10:A11"/>
    <mergeCell ref="B10:C11"/>
    <mergeCell ref="Y10:Y11"/>
    <mergeCell ref="Z10:Z11"/>
    <mergeCell ref="AA10:AC11"/>
    <mergeCell ref="AD14:AE15"/>
    <mergeCell ref="A12:A13"/>
    <mergeCell ref="B12:C13"/>
    <mergeCell ref="Y12:Y13"/>
    <mergeCell ref="Z12:Z13"/>
    <mergeCell ref="AA12:AC13"/>
    <mergeCell ref="AD12:AE13"/>
    <mergeCell ref="AA17:AC17"/>
    <mergeCell ref="A14:A15"/>
    <mergeCell ref="B14:C15"/>
    <mergeCell ref="Y14:Y15"/>
    <mergeCell ref="Z14:Z15"/>
    <mergeCell ref="AA14:AC15"/>
    <mergeCell ref="C17:L17"/>
    <mergeCell ref="M17:O17"/>
    <mergeCell ref="P17:R17"/>
    <mergeCell ref="S17:U17"/>
    <mergeCell ref="V17:X17"/>
    <mergeCell ref="C18:D18"/>
    <mergeCell ref="F18:L18"/>
    <mergeCell ref="C19:D19"/>
    <mergeCell ref="F19:L19"/>
    <mergeCell ref="C20:D20"/>
    <mergeCell ref="F20:L20"/>
    <mergeCell ref="C21:D21"/>
    <mergeCell ref="F21:L21"/>
    <mergeCell ref="C22:D22"/>
    <mergeCell ref="F22:L22"/>
    <mergeCell ref="C23:D23"/>
    <mergeCell ref="F23:L23"/>
    <mergeCell ref="C24:D24"/>
    <mergeCell ref="F24:L24"/>
    <mergeCell ref="C25:D25"/>
    <mergeCell ref="F25:L25"/>
    <mergeCell ref="C26:D26"/>
    <mergeCell ref="F26:L26"/>
    <mergeCell ref="C27:D27"/>
    <mergeCell ref="F27:L27"/>
    <mergeCell ref="C28:D28"/>
    <mergeCell ref="F28:L28"/>
    <mergeCell ref="C29:D29"/>
    <mergeCell ref="F29:L29"/>
    <mergeCell ref="C30:D30"/>
    <mergeCell ref="F30:L30"/>
    <mergeCell ref="C31:D31"/>
    <mergeCell ref="F31:L31"/>
    <mergeCell ref="C32:D32"/>
    <mergeCell ref="F32:L32"/>
  </mergeCells>
  <pageMargins left="0" right="0" top="0" bottom="0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E27"/>
  <sheetViews>
    <sheetView tabSelected="1" topLeftCell="A3" zoomScale="75" zoomScaleNormal="75" workbookViewId="0">
      <selection activeCell="AA20" sqref="AA20"/>
    </sheetView>
  </sheetViews>
  <sheetFormatPr defaultRowHeight="15.75"/>
  <cols>
    <col min="1" max="1" width="3.5703125" style="90" customWidth="1"/>
    <col min="2" max="2" width="9" style="90" customWidth="1"/>
    <col min="3" max="3" width="14.28515625" style="90" customWidth="1"/>
    <col min="4" max="4" width="3.85546875" style="90" customWidth="1"/>
    <col min="5" max="5" width="1.7109375" style="90" customWidth="1"/>
    <col min="6" max="7" width="3.85546875" style="90" customWidth="1"/>
    <col min="8" max="8" width="1.7109375" style="90" customWidth="1"/>
    <col min="9" max="10" width="3.85546875" style="90" customWidth="1"/>
    <col min="11" max="11" width="1.7109375" style="90" customWidth="1"/>
    <col min="12" max="13" width="3.85546875" style="90" customWidth="1"/>
    <col min="14" max="14" width="1.7109375" style="90" customWidth="1"/>
    <col min="15" max="16" width="3.85546875" style="90" customWidth="1"/>
    <col min="17" max="17" width="1.7109375" style="90" customWidth="1"/>
    <col min="18" max="19" width="3.85546875" style="90" customWidth="1"/>
    <col min="20" max="20" width="1.7109375" style="90" customWidth="1"/>
    <col min="21" max="21" width="3.85546875" style="90" customWidth="1"/>
    <col min="22" max="23" width="3.85546875" style="90" hidden="1" customWidth="1"/>
    <col min="24" max="24" width="3.85546875" style="90" customWidth="1"/>
    <col min="25" max="25" width="1.7109375" style="90" customWidth="1"/>
    <col min="26" max="26" width="3.85546875" style="90" customWidth="1"/>
    <col min="27" max="28" width="4.5703125" style="90" customWidth="1"/>
    <col min="29" max="16384" width="9.140625" style="90"/>
  </cols>
  <sheetData>
    <row r="1" spans="1:31" ht="26.25">
      <c r="A1" s="443"/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  <c r="V1" s="443"/>
      <c r="W1" s="443"/>
      <c r="X1" s="443"/>
      <c r="Y1" s="443"/>
      <c r="Z1" s="443"/>
      <c r="AA1" s="443"/>
      <c r="AB1" s="443"/>
    </row>
    <row r="2" spans="1:31" ht="16.5" thickBot="1"/>
    <row r="3" spans="1:31" ht="57.95" customHeight="1">
      <c r="A3" s="533" t="s">
        <v>62</v>
      </c>
      <c r="B3" s="534"/>
      <c r="C3" s="535"/>
      <c r="D3" s="446" t="str">
        <f>B5</f>
        <v>Drásov</v>
      </c>
      <c r="E3" s="447"/>
      <c r="F3" s="447"/>
      <c r="G3" s="447" t="str">
        <f>B7</f>
        <v>Kroměříž</v>
      </c>
      <c r="H3" s="447"/>
      <c r="I3" s="447"/>
      <c r="J3" s="447" t="str">
        <f>B9</f>
        <v>Třebín</v>
      </c>
      <c r="K3" s="447"/>
      <c r="L3" s="447"/>
      <c r="M3" s="447" t="str">
        <f>B11</f>
        <v>Madeta ČB</v>
      </c>
      <c r="N3" s="447"/>
      <c r="O3" s="447"/>
      <c r="P3" s="447" t="str">
        <f>B13</f>
        <v>Slavia ČB</v>
      </c>
      <c r="Q3" s="447"/>
      <c r="R3" s="541"/>
      <c r="S3" s="516" t="s">
        <v>1</v>
      </c>
      <c r="T3" s="458"/>
      <c r="U3" s="458"/>
      <c r="V3" s="189"/>
      <c r="W3" s="189"/>
      <c r="X3" s="458" t="s">
        <v>2</v>
      </c>
      <c r="Y3" s="458"/>
      <c r="Z3" s="458"/>
      <c r="AA3" s="458" t="s">
        <v>3</v>
      </c>
      <c r="AB3" s="459"/>
      <c r="AE3" s="90">
        <f>IF(G5-I5=2,3,IF(G5-I5=1,2,IF(I5-G5=1,1,0)))+IF(J5-L5=2,3,IF(J5-L5=1,2,IF(L5-J5=1,1,0)))+IF(M5-O5=2,3,IF(M5-O5=1,2,IF(O5-M5=1,1,0)))</f>
        <v>6</v>
      </c>
    </row>
    <row r="4" spans="1:31" ht="58.15" customHeight="1" thickBot="1">
      <c r="A4" s="536"/>
      <c r="B4" s="537"/>
      <c r="C4" s="538"/>
      <c r="D4" s="539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2"/>
      <c r="S4" s="543"/>
      <c r="T4" s="460"/>
      <c r="U4" s="460"/>
      <c r="V4" s="274"/>
      <c r="W4" s="274"/>
      <c r="X4" s="460"/>
      <c r="Y4" s="460"/>
      <c r="Z4" s="460"/>
      <c r="AA4" s="460"/>
      <c r="AB4" s="461"/>
    </row>
    <row r="5" spans="1:31" ht="25.15" customHeight="1">
      <c r="A5" s="529" t="s">
        <v>7</v>
      </c>
      <c r="B5" s="530" t="str">
        <f>A!B11</f>
        <v>Drásov</v>
      </c>
      <c r="C5" s="531"/>
      <c r="D5" s="199"/>
      <c r="E5" s="200"/>
      <c r="F5" s="200"/>
      <c r="G5" s="227">
        <f>J27</f>
        <v>2</v>
      </c>
      <c r="H5" s="231" t="s">
        <v>9</v>
      </c>
      <c r="I5" s="226">
        <f>L27</f>
        <v>1</v>
      </c>
      <c r="J5" s="227">
        <f>L25</f>
        <v>1</v>
      </c>
      <c r="K5" s="231" t="s">
        <v>9</v>
      </c>
      <c r="L5" s="226">
        <f>J25</f>
        <v>2</v>
      </c>
      <c r="M5" s="227">
        <f>J22</f>
        <v>2</v>
      </c>
      <c r="N5" s="231" t="s">
        <v>9</v>
      </c>
      <c r="O5" s="226">
        <f>L22</f>
        <v>0</v>
      </c>
      <c r="P5" s="227">
        <f>L20</f>
        <v>2</v>
      </c>
      <c r="Q5" s="231" t="s">
        <v>9</v>
      </c>
      <c r="R5" s="275">
        <f>J20</f>
        <v>0</v>
      </c>
      <c r="S5" s="196">
        <f>SUM(G5,J5,M5,P5)</f>
        <v>7</v>
      </c>
      <c r="T5" s="197" t="s">
        <v>9</v>
      </c>
      <c r="U5" s="276">
        <f>SUM(I5,L5,O5,R5)</f>
        <v>3</v>
      </c>
      <c r="V5" s="486">
        <f>S6/U6</f>
        <v>1.274390243902439</v>
      </c>
      <c r="W5" s="486">
        <f>X5+V5</f>
        <v>10.274390243902438</v>
      </c>
      <c r="X5" s="532">
        <f>IF(G5-I5=2,3,IF(G5-I5=1,2,IF(I5-G5=1,1,0)))+IF(J5-L5=2,3,IF(J5-L5=1,2,IF(L5-J5=1,1,0)))+IF(M5-O5=2,3,IF(M5-O5=1,2,IF(O5-M5=1,1,0)))+IF(P5-R5=2,3,IF(P5-R5=1,2,IF(R5-P5=1,1,0)))</f>
        <v>9</v>
      </c>
      <c r="Y5" s="501"/>
      <c r="Z5" s="501"/>
      <c r="AA5" s="441" t="str">
        <f>ROMAN(RANK(W5,W5:W14))</f>
        <v>II</v>
      </c>
      <c r="AB5" s="442"/>
    </row>
    <row r="6" spans="1:31" ht="25.15" customHeight="1">
      <c r="A6" s="429"/>
      <c r="B6" s="430"/>
      <c r="C6" s="431"/>
      <c r="D6" s="199"/>
      <c r="E6" s="200"/>
      <c r="F6" s="200"/>
      <c r="G6" s="201">
        <f>M27</f>
        <v>54</v>
      </c>
      <c r="H6" s="202" t="s">
        <v>9</v>
      </c>
      <c r="I6" s="203">
        <f>O27</f>
        <v>44</v>
      </c>
      <c r="J6" s="201">
        <f>O25</f>
        <v>55</v>
      </c>
      <c r="K6" s="202" t="s">
        <v>9</v>
      </c>
      <c r="L6" s="203">
        <f>M25</f>
        <v>62</v>
      </c>
      <c r="M6" s="201">
        <f>M22</f>
        <v>50</v>
      </c>
      <c r="N6" s="202" t="s">
        <v>9</v>
      </c>
      <c r="O6" s="203">
        <f>O22</f>
        <v>30</v>
      </c>
      <c r="P6" s="201">
        <f>O20</f>
        <v>50</v>
      </c>
      <c r="Q6" s="202" t="s">
        <v>9</v>
      </c>
      <c r="R6" s="277">
        <f>M20</f>
        <v>28</v>
      </c>
      <c r="S6" s="204">
        <f>SUM(G6,J6,M6,P6)</f>
        <v>209</v>
      </c>
      <c r="T6" s="278" t="s">
        <v>9</v>
      </c>
      <c r="U6" s="279">
        <f>SUM(I6,L6,O6,R6)</f>
        <v>164</v>
      </c>
      <c r="V6" s="494"/>
      <c r="W6" s="494"/>
      <c r="X6" s="527"/>
      <c r="Y6" s="528"/>
      <c r="Z6" s="528"/>
      <c r="AA6" s="425"/>
      <c r="AB6" s="426"/>
    </row>
    <row r="7" spans="1:31" ht="25.15" customHeight="1">
      <c r="A7" s="411" t="s">
        <v>10</v>
      </c>
      <c r="B7" s="413" t="str">
        <f>B!B11</f>
        <v>Kroměříž</v>
      </c>
      <c r="C7" s="414"/>
      <c r="D7" s="206">
        <f>I5</f>
        <v>1</v>
      </c>
      <c r="E7" s="207" t="s">
        <v>9</v>
      </c>
      <c r="F7" s="208">
        <f>G5</f>
        <v>2</v>
      </c>
      <c r="G7" s="200"/>
      <c r="H7" s="200"/>
      <c r="I7" s="200"/>
      <c r="J7" s="209">
        <f>J21</f>
        <v>0</v>
      </c>
      <c r="K7" s="207" t="s">
        <v>9</v>
      </c>
      <c r="L7" s="208">
        <f>L21</f>
        <v>2</v>
      </c>
      <c r="M7" s="209">
        <f>L24</f>
        <v>2</v>
      </c>
      <c r="N7" s="207" t="s">
        <v>9</v>
      </c>
      <c r="O7" s="208">
        <f>J24</f>
        <v>1</v>
      </c>
      <c r="P7" s="209">
        <f>J18</f>
        <v>2</v>
      </c>
      <c r="Q7" s="207" t="s">
        <v>9</v>
      </c>
      <c r="R7" s="280">
        <f>L18</f>
        <v>1</v>
      </c>
      <c r="S7" s="235">
        <f>SUM(D7,J7,M7,P7)</f>
        <v>5</v>
      </c>
      <c r="T7" s="220" t="s">
        <v>9</v>
      </c>
      <c r="U7" s="281">
        <f>SUM(F7,L7,O7,R7)</f>
        <v>6</v>
      </c>
      <c r="V7" s="525">
        <f>S8/U8</f>
        <v>0.88732394366197187</v>
      </c>
      <c r="W7" s="525">
        <f>X7+V7</f>
        <v>5.887323943661972</v>
      </c>
      <c r="X7" s="526">
        <f>IF(D7-F7=2,3,IF(D7-F7=1,2,IF(F7-D7=1,1,0)))+IF(J7-L7=2,3,IF(J7-L7=1,2,IF(L7-J7=1,1,0)))+IF(M7-O7=2,3,IF(M7-O7=1,2,IF(O7-M7=1,1,0)))+IF(P7-R7=2,3,IF(P7-R7=1,2,IF(R7-P7=1,1,0)))</f>
        <v>5</v>
      </c>
      <c r="Y7" s="495"/>
      <c r="Z7" s="495"/>
      <c r="AA7" s="425" t="str">
        <f>ROMAN(RANK(W7,W5:W14))</f>
        <v>III</v>
      </c>
      <c r="AB7" s="426"/>
    </row>
    <row r="8" spans="1:31" ht="25.15" customHeight="1">
      <c r="A8" s="429"/>
      <c r="B8" s="430"/>
      <c r="C8" s="431"/>
      <c r="D8" s="212">
        <f>I6</f>
        <v>44</v>
      </c>
      <c r="E8" s="202" t="s">
        <v>9</v>
      </c>
      <c r="F8" s="203">
        <f>G6</f>
        <v>54</v>
      </c>
      <c r="G8" s="213"/>
      <c r="H8" s="213"/>
      <c r="I8" s="213"/>
      <c r="J8" s="201">
        <f>M21</f>
        <v>32</v>
      </c>
      <c r="K8" s="202" t="s">
        <v>9</v>
      </c>
      <c r="L8" s="203">
        <f>O21</f>
        <v>50</v>
      </c>
      <c r="M8" s="201">
        <f>O24</f>
        <v>54</v>
      </c>
      <c r="N8" s="202" t="s">
        <v>9</v>
      </c>
      <c r="O8" s="203">
        <f>M24</f>
        <v>55</v>
      </c>
      <c r="P8" s="201">
        <f>M18</f>
        <v>59</v>
      </c>
      <c r="Q8" s="202" t="s">
        <v>9</v>
      </c>
      <c r="R8" s="277">
        <f>O18</f>
        <v>54</v>
      </c>
      <c r="S8" s="204">
        <f>SUM(D8,J8,M8,P8)</f>
        <v>189</v>
      </c>
      <c r="T8" s="278" t="s">
        <v>9</v>
      </c>
      <c r="U8" s="279">
        <f>SUM(F8,L8,O8,R8)</f>
        <v>213</v>
      </c>
      <c r="V8" s="494"/>
      <c r="W8" s="494"/>
      <c r="X8" s="527"/>
      <c r="Y8" s="528"/>
      <c r="Z8" s="528"/>
      <c r="AA8" s="425"/>
      <c r="AB8" s="426"/>
    </row>
    <row r="9" spans="1:31" ht="25.15" customHeight="1">
      <c r="A9" s="411" t="s">
        <v>12</v>
      </c>
      <c r="B9" s="413" t="str">
        <f>'C'!B7</f>
        <v>Třebín</v>
      </c>
      <c r="C9" s="414"/>
      <c r="D9" s="206">
        <f>L5</f>
        <v>2</v>
      </c>
      <c r="E9" s="207" t="s">
        <v>9</v>
      </c>
      <c r="F9" s="208">
        <f>J5</f>
        <v>1</v>
      </c>
      <c r="G9" s="209">
        <f>L7</f>
        <v>2</v>
      </c>
      <c r="H9" s="207" t="s">
        <v>9</v>
      </c>
      <c r="I9" s="208">
        <f>J7</f>
        <v>0</v>
      </c>
      <c r="J9" s="200"/>
      <c r="K9" s="200"/>
      <c r="L9" s="200"/>
      <c r="M9" s="209">
        <f>J19</f>
        <v>2</v>
      </c>
      <c r="N9" s="207" t="s">
        <v>9</v>
      </c>
      <c r="O9" s="207">
        <f>L19</f>
        <v>0</v>
      </c>
      <c r="P9" s="209">
        <f>L23</f>
        <v>2</v>
      </c>
      <c r="Q9" s="207" t="s">
        <v>9</v>
      </c>
      <c r="R9" s="280">
        <f>J23</f>
        <v>0</v>
      </c>
      <c r="S9" s="235">
        <f>SUM(G9,D9,M9,P9)</f>
        <v>8</v>
      </c>
      <c r="T9" s="220" t="s">
        <v>9</v>
      </c>
      <c r="U9" s="281">
        <f>SUM(I9,F9,O9,R9)</f>
        <v>1</v>
      </c>
      <c r="V9" s="525">
        <f>S10/U10</f>
        <v>1.606060606060606</v>
      </c>
      <c r="W9" s="525">
        <f>X9+V9</f>
        <v>12.606060606060606</v>
      </c>
      <c r="X9" s="526">
        <f>IF(D9-F9=2,3,IF(D9-F9=1,2,IF(F9-D9=1,1,0)))+IF(G9-I9=2,3,IF(G9-I9=1,2,IF(I9-G9=1,1,0)))+IF(M9-O9=2,3,IF(M9-O9=1,2,IF(O9-M9=1,1,0)))+IF(P9-R9=2,3,IF(P9-R9=1,2,IF(R9-P9=1,1,0)))</f>
        <v>11</v>
      </c>
      <c r="Y9" s="495"/>
      <c r="Z9" s="495"/>
      <c r="AA9" s="425" t="str">
        <f>ROMAN(RANK(W9,W5:W14))</f>
        <v>I</v>
      </c>
      <c r="AB9" s="426"/>
    </row>
    <row r="10" spans="1:31" ht="25.15" customHeight="1">
      <c r="A10" s="429"/>
      <c r="B10" s="430"/>
      <c r="C10" s="431"/>
      <c r="D10" s="212">
        <f>L6</f>
        <v>62</v>
      </c>
      <c r="E10" s="202" t="s">
        <v>9</v>
      </c>
      <c r="F10" s="203">
        <f>J6</f>
        <v>55</v>
      </c>
      <c r="G10" s="201">
        <f>L8</f>
        <v>50</v>
      </c>
      <c r="H10" s="202" t="s">
        <v>9</v>
      </c>
      <c r="I10" s="203">
        <f>J8</f>
        <v>32</v>
      </c>
      <c r="J10" s="213"/>
      <c r="K10" s="213"/>
      <c r="L10" s="213"/>
      <c r="M10" s="201">
        <f>M19</f>
        <v>50</v>
      </c>
      <c r="N10" s="202" t="s">
        <v>9</v>
      </c>
      <c r="O10" s="203">
        <f>O19</f>
        <v>29</v>
      </c>
      <c r="P10" s="201">
        <f>O23</f>
        <v>50</v>
      </c>
      <c r="Q10" s="202" t="s">
        <v>9</v>
      </c>
      <c r="R10" s="277">
        <f>M23</f>
        <v>16</v>
      </c>
      <c r="S10" s="204">
        <f>SUM(G10,D10,M10,P10)</f>
        <v>212</v>
      </c>
      <c r="T10" s="278" t="s">
        <v>9</v>
      </c>
      <c r="U10" s="279">
        <f>SUM(I10,F10,O10,R10)</f>
        <v>132</v>
      </c>
      <c r="V10" s="494"/>
      <c r="W10" s="494"/>
      <c r="X10" s="526"/>
      <c r="Y10" s="495"/>
      <c r="Z10" s="495"/>
      <c r="AA10" s="425"/>
      <c r="AB10" s="426"/>
    </row>
    <row r="11" spans="1:31" ht="25.15" customHeight="1">
      <c r="A11" s="411" t="s">
        <v>14</v>
      </c>
      <c r="B11" s="413" t="str">
        <f>B!B7</f>
        <v>Madeta ČB</v>
      </c>
      <c r="C11" s="414"/>
      <c r="D11" s="206">
        <f>O5</f>
        <v>0</v>
      </c>
      <c r="E11" s="207" t="s">
        <v>9</v>
      </c>
      <c r="F11" s="208">
        <f>M5</f>
        <v>2</v>
      </c>
      <c r="G11" s="209">
        <f>O7</f>
        <v>1</v>
      </c>
      <c r="H11" s="207" t="s">
        <v>9</v>
      </c>
      <c r="I11" s="208">
        <f>M7</f>
        <v>2</v>
      </c>
      <c r="J11" s="209">
        <f>O9</f>
        <v>0</v>
      </c>
      <c r="K11" s="207" t="s">
        <v>9</v>
      </c>
      <c r="L11" s="208">
        <f>M9</f>
        <v>2</v>
      </c>
      <c r="M11" s="200"/>
      <c r="N11" s="200"/>
      <c r="O11" s="200"/>
      <c r="P11" s="209">
        <f>J26</f>
        <v>0</v>
      </c>
      <c r="Q11" s="207" t="s">
        <v>9</v>
      </c>
      <c r="R11" s="280">
        <f>L26</f>
        <v>2</v>
      </c>
      <c r="S11" s="235">
        <f>SUM(G11,J11,D11,P11)</f>
        <v>1</v>
      </c>
      <c r="T11" s="220" t="s">
        <v>9</v>
      </c>
      <c r="U11" s="281">
        <f>SUM(I11,L11,F11,R11)</f>
        <v>8</v>
      </c>
      <c r="V11" s="525">
        <f>S12/U12</f>
        <v>0.72058823529411764</v>
      </c>
      <c r="W11" s="525">
        <f>X11+V11</f>
        <v>1.7205882352941178</v>
      </c>
      <c r="X11" s="523">
        <f>IF(D11-F11=2,3,IF(D11-F11=1,2,IF(F11-D11=1,1,0)))+IF(G11-I11=2,3,IF(G11-I11=1,2,IF(I11-G11=1,1,0)))+IF(J11-L11=2,3,IF(J11-L11=1,2,IF(L11-J11=1,1,0)))+IF(P11-R11=2,3,IF(P11-R11=1,2,IF(R11-P11=1,1,0)))</f>
        <v>1</v>
      </c>
      <c r="Y11" s="488"/>
      <c r="Z11" s="488"/>
      <c r="AA11" s="425" t="str">
        <f>ROMAN(RANK(W11,W5:W14))</f>
        <v>V</v>
      </c>
      <c r="AB11" s="426"/>
    </row>
    <row r="12" spans="1:31" ht="25.15" customHeight="1">
      <c r="A12" s="429"/>
      <c r="B12" s="430"/>
      <c r="C12" s="431"/>
      <c r="D12" s="212">
        <f>O6</f>
        <v>30</v>
      </c>
      <c r="E12" s="202" t="s">
        <v>9</v>
      </c>
      <c r="F12" s="203">
        <f>M6</f>
        <v>50</v>
      </c>
      <c r="G12" s="201">
        <f>O8</f>
        <v>55</v>
      </c>
      <c r="H12" s="202" t="s">
        <v>9</v>
      </c>
      <c r="I12" s="203">
        <f>M8</f>
        <v>54</v>
      </c>
      <c r="J12" s="201">
        <f>O10</f>
        <v>29</v>
      </c>
      <c r="K12" s="202" t="s">
        <v>9</v>
      </c>
      <c r="L12" s="203">
        <f>M10</f>
        <v>50</v>
      </c>
      <c r="M12" s="213"/>
      <c r="N12" s="213"/>
      <c r="O12" s="213"/>
      <c r="P12" s="201">
        <f>M26</f>
        <v>33</v>
      </c>
      <c r="Q12" s="202" t="s">
        <v>9</v>
      </c>
      <c r="R12" s="277">
        <f>O26</f>
        <v>50</v>
      </c>
      <c r="S12" s="204">
        <f>SUM(G12,J12,D12,P12)</f>
        <v>147</v>
      </c>
      <c r="T12" s="278" t="s">
        <v>9</v>
      </c>
      <c r="U12" s="279">
        <f>SUM(I12,L12,F12,R12)</f>
        <v>204</v>
      </c>
      <c r="V12" s="494"/>
      <c r="W12" s="494"/>
      <c r="X12" s="526"/>
      <c r="Y12" s="495"/>
      <c r="Z12" s="495"/>
      <c r="AA12" s="425"/>
      <c r="AB12" s="426"/>
    </row>
    <row r="13" spans="1:31" ht="25.15" customHeight="1">
      <c r="A13" s="411" t="s">
        <v>30</v>
      </c>
      <c r="B13" s="413" t="str">
        <f>A!B7</f>
        <v>Slavia ČB</v>
      </c>
      <c r="C13" s="414"/>
      <c r="D13" s="206">
        <f>R5</f>
        <v>0</v>
      </c>
      <c r="E13" s="207" t="s">
        <v>9</v>
      </c>
      <c r="F13" s="208">
        <f>P5</f>
        <v>2</v>
      </c>
      <c r="G13" s="209">
        <f>R7</f>
        <v>1</v>
      </c>
      <c r="H13" s="207" t="s">
        <v>9</v>
      </c>
      <c r="I13" s="208">
        <f>P7</f>
        <v>2</v>
      </c>
      <c r="J13" s="209">
        <f>R9</f>
        <v>0</v>
      </c>
      <c r="K13" s="207" t="s">
        <v>9</v>
      </c>
      <c r="L13" s="208">
        <f>P9</f>
        <v>2</v>
      </c>
      <c r="M13" s="209">
        <f>R11</f>
        <v>2</v>
      </c>
      <c r="N13" s="207" t="s">
        <v>9</v>
      </c>
      <c r="O13" s="208">
        <f>P11</f>
        <v>0</v>
      </c>
      <c r="P13" s="200"/>
      <c r="Q13" s="200"/>
      <c r="R13" s="282"/>
      <c r="S13" s="235">
        <f>SUM(G13,J13,M13,D13)</f>
        <v>3</v>
      </c>
      <c r="T13" s="220" t="s">
        <v>9</v>
      </c>
      <c r="U13" s="281">
        <f>SUM(I13,L13,O13,F13)</f>
        <v>6</v>
      </c>
      <c r="V13" s="522">
        <f>S14/U14</f>
        <v>0.77083333333333337</v>
      </c>
      <c r="W13" s="522">
        <f>X13+V13</f>
        <v>4.770833333333333</v>
      </c>
      <c r="X13" s="523">
        <f>IF(D13-F13=2,3,IF(D13-F13=1,2,IF(F13-D13=1,1,0)))+IF(G13-I13=2,3,IF(G13-I13=1,2,IF(I13-G13=1,1,0)))+IF(J13-L13=2,3,IF(J13-L13=1,2,IF(L13-J13=1,1,0)))+IF(M13-O13=2,3,IF(M13-O13=1,2,IF(O13-M13=1,1,0)))</f>
        <v>4</v>
      </c>
      <c r="Y13" s="488"/>
      <c r="Z13" s="488"/>
      <c r="AA13" s="425" t="str">
        <f>ROMAN(RANK(W13,W5:W14))</f>
        <v>IV</v>
      </c>
      <c r="AB13" s="426"/>
    </row>
    <row r="14" spans="1:31" ht="25.15" customHeight="1" thickBot="1">
      <c r="A14" s="412"/>
      <c r="B14" s="415"/>
      <c r="C14" s="416"/>
      <c r="D14" s="236">
        <f>R6</f>
        <v>28</v>
      </c>
      <c r="E14" s="237" t="s">
        <v>9</v>
      </c>
      <c r="F14" s="238">
        <f>P6</f>
        <v>50</v>
      </c>
      <c r="G14" s="239">
        <f>R8</f>
        <v>54</v>
      </c>
      <c r="H14" s="237" t="s">
        <v>9</v>
      </c>
      <c r="I14" s="238">
        <f>P8</f>
        <v>59</v>
      </c>
      <c r="J14" s="239">
        <f>R10</f>
        <v>16</v>
      </c>
      <c r="K14" s="237" t="s">
        <v>9</v>
      </c>
      <c r="L14" s="238">
        <f>P10</f>
        <v>50</v>
      </c>
      <c r="M14" s="239">
        <f>R12</f>
        <v>50</v>
      </c>
      <c r="N14" s="237" t="s">
        <v>9</v>
      </c>
      <c r="O14" s="238">
        <f>P12</f>
        <v>33</v>
      </c>
      <c r="P14" s="240"/>
      <c r="Q14" s="240"/>
      <c r="R14" s="283"/>
      <c r="S14" s="241">
        <f>SUM(G14,J14,M14,D14)</f>
        <v>148</v>
      </c>
      <c r="T14" s="284" t="s">
        <v>9</v>
      </c>
      <c r="U14" s="285">
        <f>SUM(I14,L14,O14,F14)</f>
        <v>192</v>
      </c>
      <c r="V14" s="487"/>
      <c r="W14" s="487"/>
      <c r="X14" s="524"/>
      <c r="Y14" s="489"/>
      <c r="Z14" s="489"/>
      <c r="AA14" s="427"/>
      <c r="AB14" s="428"/>
    </row>
    <row r="15" spans="1:31" ht="25.15" customHeight="1">
      <c r="A15" s="91"/>
      <c r="B15" s="132"/>
      <c r="C15" s="132"/>
      <c r="D15" s="133"/>
      <c r="E15" s="134"/>
      <c r="F15" s="133"/>
      <c r="G15" s="133"/>
      <c r="H15" s="134"/>
      <c r="I15" s="133"/>
      <c r="J15" s="133"/>
      <c r="K15" s="134"/>
      <c r="L15" s="133"/>
      <c r="M15" s="133"/>
      <c r="N15" s="134"/>
      <c r="O15" s="133"/>
      <c r="P15" s="135"/>
      <c r="Q15" s="135"/>
      <c r="R15" s="135"/>
      <c r="S15" s="133"/>
      <c r="T15" s="134"/>
      <c r="U15" s="133"/>
      <c r="V15" s="133"/>
      <c r="W15" s="133"/>
      <c r="X15" s="136"/>
      <c r="Y15" s="136"/>
      <c r="Z15" s="136"/>
      <c r="AA15" s="91"/>
      <c r="AB15" s="91"/>
    </row>
    <row r="16" spans="1:31" ht="16.5" thickBot="1"/>
    <row r="17" spans="1:28" ht="30" customHeight="1" thickBot="1">
      <c r="A17" s="137"/>
      <c r="B17" s="138" t="s">
        <v>16</v>
      </c>
      <c r="C17" s="406" t="s">
        <v>17</v>
      </c>
      <c r="D17" s="406"/>
      <c r="E17" s="406"/>
      <c r="F17" s="406"/>
      <c r="G17" s="406"/>
      <c r="H17" s="406"/>
      <c r="I17" s="407"/>
      <c r="J17" s="519" t="s">
        <v>18</v>
      </c>
      <c r="K17" s="520"/>
      <c r="L17" s="520"/>
      <c r="M17" s="520" t="s">
        <v>19</v>
      </c>
      <c r="N17" s="520"/>
      <c r="O17" s="520"/>
      <c r="P17" s="520" t="s">
        <v>20</v>
      </c>
      <c r="Q17" s="520"/>
      <c r="R17" s="520"/>
      <c r="S17" s="520" t="s">
        <v>21</v>
      </c>
      <c r="T17" s="520"/>
      <c r="U17" s="520"/>
      <c r="V17" s="286"/>
      <c r="W17" s="286"/>
      <c r="X17" s="520" t="s">
        <v>22</v>
      </c>
      <c r="Y17" s="520"/>
      <c r="Z17" s="521"/>
      <c r="AA17" s="139" t="s">
        <v>23</v>
      </c>
      <c r="AB17" s="140" t="s">
        <v>24</v>
      </c>
    </row>
    <row r="18" spans="1:28" ht="30" customHeight="1">
      <c r="A18" s="287" t="s">
        <v>7</v>
      </c>
      <c r="B18" s="288" t="s">
        <v>45</v>
      </c>
      <c r="C18" s="289" t="str">
        <f>B7</f>
        <v>Kroměříž</v>
      </c>
      <c r="D18" s="290" t="s">
        <v>26</v>
      </c>
      <c r="E18" s="518" t="str">
        <f>B13</f>
        <v>Slavia ČB</v>
      </c>
      <c r="F18" s="518"/>
      <c r="G18" s="518"/>
      <c r="H18" s="518"/>
      <c r="I18" s="518"/>
      <c r="J18" s="291">
        <f>IF(P18&gt;R18,1,0)+IF(S18&gt;U18,1,0)+IF(X18&gt;Z18,1,0)</f>
        <v>2</v>
      </c>
      <c r="K18" s="292" t="s">
        <v>9</v>
      </c>
      <c r="L18" s="293">
        <f>IF(R18&gt;P18,1,0)+IF(U18&gt;S18,1,0)+IF(Z18&gt;X18,1,0)</f>
        <v>1</v>
      </c>
      <c r="M18" s="294">
        <f t="shared" ref="M18:M27" si="0">SUM(P18,S18,X18)</f>
        <v>59</v>
      </c>
      <c r="N18" s="295" t="s">
        <v>9</v>
      </c>
      <c r="O18" s="296">
        <f t="shared" ref="O18:O27" si="1">SUM(R18,U18,Z18)</f>
        <v>54</v>
      </c>
      <c r="P18" s="152">
        <v>19</v>
      </c>
      <c r="Q18" s="149" t="s">
        <v>9</v>
      </c>
      <c r="R18" s="147">
        <v>25</v>
      </c>
      <c r="S18" s="152">
        <v>25</v>
      </c>
      <c r="T18" s="149" t="s">
        <v>9</v>
      </c>
      <c r="U18" s="147">
        <v>21</v>
      </c>
      <c r="V18" s="297"/>
      <c r="W18" s="297"/>
      <c r="X18" s="152">
        <v>15</v>
      </c>
      <c r="Y18" s="149" t="s">
        <v>9</v>
      </c>
      <c r="Z18" s="153">
        <v>8</v>
      </c>
      <c r="AA18" s="154"/>
      <c r="AB18" s="155"/>
    </row>
    <row r="19" spans="1:28" ht="30" customHeight="1">
      <c r="A19" s="156" t="s">
        <v>10</v>
      </c>
      <c r="B19" s="157" t="s">
        <v>33</v>
      </c>
      <c r="C19" s="158" t="str">
        <f>B9</f>
        <v>Třebín</v>
      </c>
      <c r="D19" s="159" t="s">
        <v>26</v>
      </c>
      <c r="E19" s="400" t="str">
        <f>B11</f>
        <v>Madeta ČB</v>
      </c>
      <c r="F19" s="400"/>
      <c r="G19" s="400"/>
      <c r="H19" s="400"/>
      <c r="I19" s="400"/>
      <c r="J19" s="298">
        <f t="shared" ref="J19:J27" si="2">IF(P19&gt;R19,1,0)+IF(S19&gt;U19,1,0)+IF(X19&gt;Z19,1,0)</f>
        <v>2</v>
      </c>
      <c r="K19" s="299" t="s">
        <v>9</v>
      </c>
      <c r="L19" s="300">
        <f t="shared" ref="L19:L27" si="3">IF(R19&gt;P19,1,0)+IF(U19&gt;S19,1,0)+IF(Z19&gt;X19,1,0)</f>
        <v>0</v>
      </c>
      <c r="M19" s="301">
        <f t="shared" si="0"/>
        <v>50</v>
      </c>
      <c r="N19" s="302" t="s">
        <v>9</v>
      </c>
      <c r="O19" s="303">
        <f t="shared" si="1"/>
        <v>29</v>
      </c>
      <c r="P19" s="167">
        <v>25</v>
      </c>
      <c r="Q19" s="164" t="s">
        <v>9</v>
      </c>
      <c r="R19" s="168">
        <v>10</v>
      </c>
      <c r="S19" s="167">
        <v>25</v>
      </c>
      <c r="T19" s="164" t="s">
        <v>9</v>
      </c>
      <c r="U19" s="168">
        <v>19</v>
      </c>
      <c r="V19" s="304"/>
      <c r="W19" s="304"/>
      <c r="X19" s="167"/>
      <c r="Y19" s="164" t="s">
        <v>9</v>
      </c>
      <c r="Z19" s="169"/>
      <c r="AA19" s="170"/>
      <c r="AB19" s="171"/>
    </row>
    <row r="20" spans="1:28" ht="30" customHeight="1">
      <c r="A20" s="156" t="s">
        <v>12</v>
      </c>
      <c r="B20" s="157" t="s">
        <v>46</v>
      </c>
      <c r="C20" s="305" t="str">
        <f>B13</f>
        <v>Slavia ČB</v>
      </c>
      <c r="D20" s="306" t="s">
        <v>26</v>
      </c>
      <c r="E20" s="476" t="str">
        <f>B5</f>
        <v>Drásov</v>
      </c>
      <c r="F20" s="476"/>
      <c r="G20" s="476"/>
      <c r="H20" s="476"/>
      <c r="I20" s="476"/>
      <c r="J20" s="298">
        <f t="shared" si="2"/>
        <v>0</v>
      </c>
      <c r="K20" s="299" t="s">
        <v>9</v>
      </c>
      <c r="L20" s="300">
        <f t="shared" si="3"/>
        <v>2</v>
      </c>
      <c r="M20" s="301">
        <f t="shared" si="0"/>
        <v>28</v>
      </c>
      <c r="N20" s="302" t="s">
        <v>9</v>
      </c>
      <c r="O20" s="303">
        <f t="shared" si="1"/>
        <v>50</v>
      </c>
      <c r="P20" s="307">
        <v>14</v>
      </c>
      <c r="Q20" s="308" t="s">
        <v>9</v>
      </c>
      <c r="R20" s="309">
        <v>25</v>
      </c>
      <c r="S20" s="307">
        <v>14</v>
      </c>
      <c r="T20" s="308" t="s">
        <v>9</v>
      </c>
      <c r="U20" s="309">
        <v>25</v>
      </c>
      <c r="V20" s="310"/>
      <c r="W20" s="310"/>
      <c r="X20" s="307"/>
      <c r="Y20" s="308" t="s">
        <v>9</v>
      </c>
      <c r="Z20" s="311"/>
      <c r="AA20" s="170"/>
      <c r="AB20" s="171"/>
    </row>
    <row r="21" spans="1:28" ht="30" customHeight="1">
      <c r="A21" s="156" t="s">
        <v>14</v>
      </c>
      <c r="B21" s="157" t="s">
        <v>27</v>
      </c>
      <c r="C21" s="158" t="str">
        <f>B7</f>
        <v>Kroměříž</v>
      </c>
      <c r="D21" s="159" t="s">
        <v>26</v>
      </c>
      <c r="E21" s="400" t="str">
        <f>B9</f>
        <v>Třebín</v>
      </c>
      <c r="F21" s="400"/>
      <c r="G21" s="400"/>
      <c r="H21" s="400"/>
      <c r="I21" s="400"/>
      <c r="J21" s="298">
        <f t="shared" si="2"/>
        <v>0</v>
      </c>
      <c r="K21" s="299" t="s">
        <v>9</v>
      </c>
      <c r="L21" s="300">
        <f t="shared" si="3"/>
        <v>2</v>
      </c>
      <c r="M21" s="301">
        <f t="shared" si="0"/>
        <v>32</v>
      </c>
      <c r="N21" s="302" t="s">
        <v>9</v>
      </c>
      <c r="O21" s="303">
        <f t="shared" si="1"/>
        <v>50</v>
      </c>
      <c r="P21" s="167">
        <v>18</v>
      </c>
      <c r="Q21" s="164" t="s">
        <v>9</v>
      </c>
      <c r="R21" s="168">
        <v>25</v>
      </c>
      <c r="S21" s="167">
        <v>14</v>
      </c>
      <c r="T21" s="164" t="s">
        <v>9</v>
      </c>
      <c r="U21" s="168">
        <v>25</v>
      </c>
      <c r="V21" s="304"/>
      <c r="W21" s="304"/>
      <c r="X21" s="167"/>
      <c r="Y21" s="164" t="s">
        <v>9</v>
      </c>
      <c r="Z21" s="169"/>
      <c r="AA21" s="170"/>
      <c r="AB21" s="171"/>
    </row>
    <row r="22" spans="1:28" ht="30" customHeight="1">
      <c r="A22" s="156" t="s">
        <v>30</v>
      </c>
      <c r="B22" s="157" t="s">
        <v>25</v>
      </c>
      <c r="C22" s="158" t="str">
        <f>B5</f>
        <v>Drásov</v>
      </c>
      <c r="D22" s="159" t="s">
        <v>26</v>
      </c>
      <c r="E22" s="400" t="str">
        <f>B11</f>
        <v>Madeta ČB</v>
      </c>
      <c r="F22" s="400"/>
      <c r="G22" s="400"/>
      <c r="H22" s="400"/>
      <c r="I22" s="400"/>
      <c r="J22" s="312">
        <f t="shared" si="2"/>
        <v>2</v>
      </c>
      <c r="K22" s="313" t="s">
        <v>9</v>
      </c>
      <c r="L22" s="314">
        <f t="shared" si="3"/>
        <v>0</v>
      </c>
      <c r="M22" s="301">
        <f t="shared" si="0"/>
        <v>50</v>
      </c>
      <c r="N22" s="302" t="s">
        <v>9</v>
      </c>
      <c r="O22" s="303">
        <f t="shared" si="1"/>
        <v>30</v>
      </c>
      <c r="P22" s="167">
        <v>25</v>
      </c>
      <c r="Q22" s="164" t="s">
        <v>9</v>
      </c>
      <c r="R22" s="168">
        <v>10</v>
      </c>
      <c r="S22" s="167">
        <v>25</v>
      </c>
      <c r="T22" s="164" t="s">
        <v>9</v>
      </c>
      <c r="U22" s="168">
        <v>20</v>
      </c>
      <c r="V22" s="304"/>
      <c r="W22" s="304"/>
      <c r="X22" s="167"/>
      <c r="Y22" s="164" t="s">
        <v>9</v>
      </c>
      <c r="Z22" s="169"/>
      <c r="AA22" s="170"/>
      <c r="AB22" s="171"/>
    </row>
    <row r="23" spans="1:28" ht="30" customHeight="1">
      <c r="A23" s="156" t="s">
        <v>32</v>
      </c>
      <c r="B23" s="157" t="s">
        <v>50</v>
      </c>
      <c r="C23" s="158" t="str">
        <f>B13</f>
        <v>Slavia ČB</v>
      </c>
      <c r="D23" s="159" t="s">
        <v>26</v>
      </c>
      <c r="E23" s="400" t="str">
        <f>B9</f>
        <v>Třebín</v>
      </c>
      <c r="F23" s="400"/>
      <c r="G23" s="400"/>
      <c r="H23" s="400"/>
      <c r="I23" s="400"/>
      <c r="J23" s="312">
        <f t="shared" si="2"/>
        <v>0</v>
      </c>
      <c r="K23" s="313" t="s">
        <v>9</v>
      </c>
      <c r="L23" s="314">
        <f t="shared" si="3"/>
        <v>2</v>
      </c>
      <c r="M23" s="301">
        <f t="shared" si="0"/>
        <v>16</v>
      </c>
      <c r="N23" s="302" t="s">
        <v>9</v>
      </c>
      <c r="O23" s="303">
        <f t="shared" si="1"/>
        <v>50</v>
      </c>
      <c r="P23" s="167">
        <v>10</v>
      </c>
      <c r="Q23" s="164" t="s">
        <v>9</v>
      </c>
      <c r="R23" s="168">
        <v>25</v>
      </c>
      <c r="S23" s="167">
        <v>6</v>
      </c>
      <c r="T23" s="164" t="s">
        <v>9</v>
      </c>
      <c r="U23" s="168">
        <v>25</v>
      </c>
      <c r="V23" s="304"/>
      <c r="W23" s="304"/>
      <c r="X23" s="167"/>
      <c r="Y23" s="164" t="s">
        <v>9</v>
      </c>
      <c r="Z23" s="169"/>
      <c r="AA23" s="170"/>
      <c r="AB23" s="171"/>
    </row>
    <row r="24" spans="1:28" ht="30" customHeight="1">
      <c r="A24" s="156" t="s">
        <v>48</v>
      </c>
      <c r="B24" s="157" t="s">
        <v>29</v>
      </c>
      <c r="C24" s="305" t="str">
        <f>B11</f>
        <v>Madeta ČB</v>
      </c>
      <c r="D24" s="306" t="s">
        <v>26</v>
      </c>
      <c r="E24" s="476" t="str">
        <f>B7</f>
        <v>Kroměříž</v>
      </c>
      <c r="F24" s="476"/>
      <c r="G24" s="476"/>
      <c r="H24" s="476"/>
      <c r="I24" s="476"/>
      <c r="J24" s="315">
        <f t="shared" si="2"/>
        <v>1</v>
      </c>
      <c r="K24" s="316" t="s">
        <v>9</v>
      </c>
      <c r="L24" s="317">
        <f t="shared" si="3"/>
        <v>2</v>
      </c>
      <c r="M24" s="301">
        <f t="shared" si="0"/>
        <v>55</v>
      </c>
      <c r="N24" s="302" t="s">
        <v>9</v>
      </c>
      <c r="O24" s="303">
        <f t="shared" si="1"/>
        <v>54</v>
      </c>
      <c r="P24" s="307">
        <v>25</v>
      </c>
      <c r="Q24" s="308" t="s">
        <v>9</v>
      </c>
      <c r="R24" s="309">
        <v>14</v>
      </c>
      <c r="S24" s="307">
        <v>19</v>
      </c>
      <c r="T24" s="308" t="s">
        <v>9</v>
      </c>
      <c r="U24" s="309">
        <v>25</v>
      </c>
      <c r="V24" s="310"/>
      <c r="W24" s="310"/>
      <c r="X24" s="307">
        <v>11</v>
      </c>
      <c r="Y24" s="308" t="s">
        <v>9</v>
      </c>
      <c r="Z24" s="311">
        <v>15</v>
      </c>
      <c r="AA24" s="170"/>
      <c r="AB24" s="171"/>
    </row>
    <row r="25" spans="1:28" ht="30" customHeight="1">
      <c r="A25" s="156" t="s">
        <v>49</v>
      </c>
      <c r="B25" s="157" t="s">
        <v>28</v>
      </c>
      <c r="C25" s="158" t="str">
        <f>B9</f>
        <v>Třebín</v>
      </c>
      <c r="D25" s="159" t="s">
        <v>26</v>
      </c>
      <c r="E25" s="400" t="str">
        <f>B5</f>
        <v>Drásov</v>
      </c>
      <c r="F25" s="400"/>
      <c r="G25" s="400"/>
      <c r="H25" s="400"/>
      <c r="I25" s="400"/>
      <c r="J25" s="315">
        <f t="shared" si="2"/>
        <v>2</v>
      </c>
      <c r="K25" s="316" t="s">
        <v>9</v>
      </c>
      <c r="L25" s="317">
        <f t="shared" si="3"/>
        <v>1</v>
      </c>
      <c r="M25" s="301">
        <f t="shared" si="0"/>
        <v>62</v>
      </c>
      <c r="N25" s="302" t="s">
        <v>9</v>
      </c>
      <c r="O25" s="303">
        <f t="shared" si="1"/>
        <v>55</v>
      </c>
      <c r="P25" s="167">
        <v>22</v>
      </c>
      <c r="Q25" s="164" t="s">
        <v>9</v>
      </c>
      <c r="R25" s="168">
        <v>25</v>
      </c>
      <c r="S25" s="167">
        <v>25</v>
      </c>
      <c r="T25" s="164" t="s">
        <v>9</v>
      </c>
      <c r="U25" s="168">
        <v>18</v>
      </c>
      <c r="V25" s="304"/>
      <c r="W25" s="304"/>
      <c r="X25" s="167">
        <v>15</v>
      </c>
      <c r="Y25" s="164" t="s">
        <v>9</v>
      </c>
      <c r="Z25" s="169">
        <v>12</v>
      </c>
      <c r="AA25" s="170"/>
      <c r="AB25" s="171"/>
    </row>
    <row r="26" spans="1:28" ht="30" customHeight="1">
      <c r="A26" s="156" t="s">
        <v>51</v>
      </c>
      <c r="B26" s="157" t="s">
        <v>61</v>
      </c>
      <c r="C26" s="158" t="str">
        <f>B11</f>
        <v>Madeta ČB</v>
      </c>
      <c r="D26" s="159" t="s">
        <v>26</v>
      </c>
      <c r="E26" s="400" t="str">
        <f>B13</f>
        <v>Slavia ČB</v>
      </c>
      <c r="F26" s="400"/>
      <c r="G26" s="400"/>
      <c r="H26" s="400"/>
      <c r="I26" s="400"/>
      <c r="J26" s="315">
        <f t="shared" si="2"/>
        <v>0</v>
      </c>
      <c r="K26" s="316" t="s">
        <v>9</v>
      </c>
      <c r="L26" s="317">
        <f t="shared" si="3"/>
        <v>2</v>
      </c>
      <c r="M26" s="301">
        <f t="shared" si="0"/>
        <v>33</v>
      </c>
      <c r="N26" s="302" t="s">
        <v>9</v>
      </c>
      <c r="O26" s="303">
        <f t="shared" si="1"/>
        <v>50</v>
      </c>
      <c r="P26" s="167">
        <v>17</v>
      </c>
      <c r="Q26" s="164" t="s">
        <v>9</v>
      </c>
      <c r="R26" s="168">
        <v>25</v>
      </c>
      <c r="S26" s="167">
        <v>16</v>
      </c>
      <c r="T26" s="164" t="s">
        <v>9</v>
      </c>
      <c r="U26" s="168">
        <v>25</v>
      </c>
      <c r="V26" s="304"/>
      <c r="W26" s="304"/>
      <c r="X26" s="167"/>
      <c r="Y26" s="164" t="s">
        <v>9</v>
      </c>
      <c r="Z26" s="169"/>
      <c r="AA26" s="170"/>
      <c r="AB26" s="171"/>
    </row>
    <row r="27" spans="1:28" ht="30" customHeight="1" thickBot="1">
      <c r="A27" s="172" t="s">
        <v>53</v>
      </c>
      <c r="B27" s="173" t="s">
        <v>31</v>
      </c>
      <c r="C27" s="174" t="str">
        <f>B5</f>
        <v>Drásov</v>
      </c>
      <c r="D27" s="175" t="s">
        <v>26</v>
      </c>
      <c r="E27" s="402" t="str">
        <f>B7</f>
        <v>Kroměříž</v>
      </c>
      <c r="F27" s="402"/>
      <c r="G27" s="402"/>
      <c r="H27" s="402"/>
      <c r="I27" s="402"/>
      <c r="J27" s="318">
        <f t="shared" si="2"/>
        <v>2</v>
      </c>
      <c r="K27" s="319" t="s">
        <v>9</v>
      </c>
      <c r="L27" s="320">
        <f t="shared" si="3"/>
        <v>1</v>
      </c>
      <c r="M27" s="321">
        <f t="shared" si="0"/>
        <v>54</v>
      </c>
      <c r="N27" s="322" t="s">
        <v>9</v>
      </c>
      <c r="O27" s="323">
        <f t="shared" si="1"/>
        <v>44</v>
      </c>
      <c r="P27" s="183">
        <v>14</v>
      </c>
      <c r="Q27" s="180" t="s">
        <v>9</v>
      </c>
      <c r="R27" s="184">
        <v>25</v>
      </c>
      <c r="S27" s="183">
        <v>25</v>
      </c>
      <c r="T27" s="180" t="s">
        <v>9</v>
      </c>
      <c r="U27" s="184">
        <v>14</v>
      </c>
      <c r="V27" s="324"/>
      <c r="W27" s="324"/>
      <c r="X27" s="183">
        <v>15</v>
      </c>
      <c r="Y27" s="180" t="s">
        <v>9</v>
      </c>
      <c r="Z27" s="185">
        <v>5</v>
      </c>
      <c r="AA27" s="186"/>
      <c r="AB27" s="187"/>
    </row>
  </sheetData>
  <mergeCells count="56">
    <mergeCell ref="AA5:AB6"/>
    <mergeCell ref="A1:AB1"/>
    <mergeCell ref="A3:C4"/>
    <mergeCell ref="D3:F4"/>
    <mergeCell ref="G3:I4"/>
    <mergeCell ref="J3:L4"/>
    <mergeCell ref="M3:O4"/>
    <mergeCell ref="P3:R4"/>
    <mergeCell ref="S3:U4"/>
    <mergeCell ref="X3:Z4"/>
    <mergeCell ref="AA3:AB4"/>
    <mergeCell ref="A5:A6"/>
    <mergeCell ref="B5:C6"/>
    <mergeCell ref="V5:V6"/>
    <mergeCell ref="W5:W6"/>
    <mergeCell ref="X5:Z6"/>
    <mergeCell ref="AA9:AB10"/>
    <mergeCell ref="A7:A8"/>
    <mergeCell ref="B7:C8"/>
    <mergeCell ref="V7:V8"/>
    <mergeCell ref="W7:W8"/>
    <mergeCell ref="X7:Z8"/>
    <mergeCell ref="AA7:AB8"/>
    <mergeCell ref="A9:A10"/>
    <mergeCell ref="B9:C10"/>
    <mergeCell ref="V9:V10"/>
    <mergeCell ref="W9:W10"/>
    <mergeCell ref="X9:Z10"/>
    <mergeCell ref="AA13:AB14"/>
    <mergeCell ref="A11:A12"/>
    <mergeCell ref="B11:C12"/>
    <mergeCell ref="V11:V12"/>
    <mergeCell ref="W11:W12"/>
    <mergeCell ref="X11:Z12"/>
    <mergeCell ref="AA11:AB12"/>
    <mergeCell ref="X17:Z17"/>
    <mergeCell ref="A13:A14"/>
    <mergeCell ref="B13:C14"/>
    <mergeCell ref="V13:V14"/>
    <mergeCell ref="W13:W14"/>
    <mergeCell ref="X13:Z14"/>
    <mergeCell ref="C17:I17"/>
    <mergeCell ref="J17:L17"/>
    <mergeCell ref="M17:O17"/>
    <mergeCell ref="P17:R17"/>
    <mergeCell ref="S17:U17"/>
    <mergeCell ref="E24:I24"/>
    <mergeCell ref="E25:I25"/>
    <mergeCell ref="E26:I26"/>
    <mergeCell ref="E27:I27"/>
    <mergeCell ref="E18:I18"/>
    <mergeCell ref="E19:I19"/>
    <mergeCell ref="E20:I20"/>
    <mergeCell ref="E21:I21"/>
    <mergeCell ref="E22:I22"/>
    <mergeCell ref="E23:I23"/>
  </mergeCells>
  <pageMargins left="0" right="0" top="0" bottom="0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A</vt:lpstr>
      <vt:lpstr>B</vt:lpstr>
      <vt:lpstr>C</vt:lpstr>
      <vt:lpstr>F1</vt:lpstr>
      <vt:lpstr>F2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radana.dokoupilova</dc:creator>
  <cp:lastModifiedBy>radana.dokoupilova</cp:lastModifiedBy>
  <dcterms:created xsi:type="dcterms:W3CDTF">2018-10-15T07:46:55Z</dcterms:created>
  <dcterms:modified xsi:type="dcterms:W3CDTF">2018-10-15T07:51:09Z</dcterms:modified>
</cp:coreProperties>
</file>